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codeName="ThisWorkbook" autoCompressPictures="0"/>
  <mc:AlternateContent xmlns:mc="http://schemas.openxmlformats.org/markup-compatibility/2006">
    <mc:Choice Requires="x15">
      <x15ac:absPath xmlns:x15ac="http://schemas.microsoft.com/office/spreadsheetml/2010/11/ac" url="C:\Users\mbaker\Desktop\TSC SDS Updated 7-12-22\Website Docs\"/>
    </mc:Choice>
  </mc:AlternateContent>
  <xr:revisionPtr revIDLastSave="0" documentId="13_ncr:1_{AAB4E4F7-7F48-4A93-96EE-DD2AD0E004F1}"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V5" i="5" l="1"/>
  <c r="E5" i="5"/>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C4"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B20" i="5"/>
  <c r="B10" i="6"/>
  <c r="B9" i="6"/>
  <c r="G64" i="6" a="1"/>
  <c r="G64" i="6"/>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<sst xmlns="http://schemas.openxmlformats.org/spreadsheetml/2006/main" count="22150" uniqueCount="15661">
  <si>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</si>
  <si>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</si>
  <si>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</si>
  <si>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</si>
  <si>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</si>
  <si>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</si>
  <si>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</si>
  <si>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</si>
  <si>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</si>
  <si>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</si>
  <si>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</si>
  <si>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</si>
  <si>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</si>
  <si>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</si>
  <si>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</si>
  <si>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</si>
  <si>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</si>
  <si>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</si>
  <si>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</si>
  <si>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</si>
  <si>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</si>
  <si>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</si>
  <si>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</si>
  <si>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</si>
  <si>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</si>
  <si>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</si>
  <si>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</si>
  <si>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</si>
  <si>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</si>
  <si>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</si>
  <si>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</si>
  <si>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</si>
  <si>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</si>
  <si>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</si>
  <si>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</si>
  <si>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</si>
  <si>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</si>
  <si>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</si>
  <si>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</si>
  <si>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</si>
  <si>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</si>
  <si>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</si>
  <si>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</si>
  <si>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</si>
  <si>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</si>
  <si>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</si>
  <si>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</si>
  <si>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</si>
  <si>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</si>
  <si>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</si>
  <si>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</si>
  <si>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</si>
  <si>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</si>
  <si>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</si>
  <si>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</si>
  <si>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</si>
  <si>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</si>
  <si>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</si>
  <si>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</si>
  <si>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</si>
  <si>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</si>
  <si>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</si>
  <si>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</si>
  <si>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</si>
  <si>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</si>
  <si>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</si>
  <si>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</si>
  <si>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</si>
  <si>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</si>
  <si>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</si>
  <si>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</si>
  <si>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</si>
  <si>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</si>
  <si>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</si>
  <si>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</si>
  <si>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</si>
  <si>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</si>
  <si>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</si>
  <si>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</si>
  <si>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</si>
  <si>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</si>
  <si>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</si>
  <si>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</si>
  <si>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</si>
  <si>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</si>
  <si>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</si>
  <si>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</si>
  <si>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</si>
  <si>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</si>
  <si>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</si>
  <si>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</si>
  <si>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</si>
  <si>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</si>
  <si>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</si>
  <si>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</si>
  <si>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</si>
  <si>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</si>
  <si>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</si>
  <si>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</si>
  <si>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</si>
  <si>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</si>
  <si>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</si>
  <si>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</si>
  <si>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</si>
  <si>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</si>
  <si>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</si>
  <si>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</si>
  <si>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</si>
  <si>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</si>
  <si>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</si>
  <si>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</si>
  <si>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</si>
  <si>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</si>
  <si>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</si>
  <si>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</si>
  <si>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</si>
  <si>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</si>
  <si>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</si>
  <si>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</si>
  <si>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</si>
  <si>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</si>
  <si>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</si>
  <si>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</si>
  <si>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</si>
  <si>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</si>
  <si>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</si>
  <si>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</si>
  <si>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</si>
  <si>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</si>
  <si>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</si>
  <si>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</si>
  <si>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</si>
  <si>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</si>
  <si>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</si>
  <si>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</si>
  <si>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</si>
  <si>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</si>
  <si>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</si>
  <si>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</si>
  <si>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</si>
  <si>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</si>
  <si>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</si>
  <si>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</si>
  <si>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</si>
  <si>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</si>
  <si>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</si>
  <si>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</si>
  <si>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</si>
  <si>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</si>
  <si>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</si>
  <si>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</si>
  <si>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</si>
  <si>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</si>
  <si>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</si>
  <si>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</si>
  <si>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</si>
  <si>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</si>
  <si>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</si>
  <si>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</si>
  <si>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</si>
  <si>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</si>
  <si>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</si>
  <si>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</si>
  <si>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</si>
  <si>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</si>
  <si>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</si>
  <si>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</si>
  <si>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</si>
  <si>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</si>
  <si>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</si>
  <si>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</si>
  <si>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</si>
  <si>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</si>
  <si>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</si>
  <si>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</si>
  <si>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</si>
  <si>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</si>
  <si>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</si>
  <si>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</si>
  <si>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</si>
  <si>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</si>
  <si>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</si>
  <si>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</si>
  <si>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</si>
  <si>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</si>
  <si>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</si>
  <si>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</si>
  <si>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</si>
  <si>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</si>
  <si>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</si>
  <si>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</si>
  <si>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</si>
  <si>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</si>
  <si>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</si>
  <si>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</si>
  <si>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</si>
  <si>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</si>
  <si>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</si>
  <si>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</si>
  <si>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</si>
  <si>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</si>
  <si>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</si>
  <si>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</si>
  <si>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</si>
  <si>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</si>
  <si>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</si>
  <si>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</si>
  <si>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</si>
  <si>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</si>
  <si>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</si>
  <si>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</si>
  <si>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</si>
  <si>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</si>
  <si>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</si>
  <si>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</si>
  <si>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</si>
  <si>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</si>
  <si>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</si>
  <si>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</si>
  <si>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</si>
  <si>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</si>
  <si>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</si>
  <si>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</si>
  <si>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</si>
  <si>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</si>
  <si>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</si>
  <si>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</si>
  <si>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</si>
  <si>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</si>
  <si>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</si>
  <si>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</si>
  <si>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</si>
  <si>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</si>
  <si>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</si>
  <si>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</si>
  <si>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</si>
  <si>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</si>
  <si>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</si>
  <si>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</si>
  <si>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</si>
  <si>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</si>
  <si>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</si>
  <si>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</si>
  <si>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</si>
  <si>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</si>
  <si>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</si>
  <si>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</si>
  <si>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</si>
  <si>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</si>
  <si>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</si>
  <si>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</si>
  <si>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</si>
  <si>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</si>
  <si>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</si>
  <si>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</si>
  <si>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</si>
  <si>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</si>
  <si>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</si>
  <si>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</si>
  <si>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</si>
  <si>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</si>
  <si>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</si>
  <si>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</si>
  <si>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</si>
  <si>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</si>
  <si>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</si>
  <si>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</si>
  <si>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</si>
  <si>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</si>
  <si>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</si>
  <si>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</si>
  <si>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</si>
  <si>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</si>
  <si>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</si>
  <si>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</si>
  <si>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</si>
  <si>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</si>
  <si>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</si>
  <si>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</si>
  <si>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</si>
  <si>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</si>
  <si>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</si>
  <si>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</si>
  <si>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</si>
  <si>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</si>
  <si>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</si>
  <si>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</si>
  <si>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</si>
  <si>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</si>
  <si>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</si>
  <si>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</si>
  <si>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</si>
  <si>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</si>
  <si>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</si>
  <si>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</si>
  <si>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</si>
  <si>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</si>
  <si>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</si>
  <si>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</si>
  <si>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</si>
  <si>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</si>
  <si>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</si>
  <si>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</si>
  <si>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</si>
  <si>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</si>
  <si>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</si>
  <si>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</si>
  <si>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</si>
  <si>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</si>
  <si>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</si>
  <si>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</si>
  <si>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</si>
  <si>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</si>
  <si>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</si>
  <si>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</si>
  <si>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</si>
  <si>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</si>
  <si>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</si>
  <si>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</si>
  <si>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</si>
  <si>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</si>
  <si>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</si>
  <si>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</si>
  <si>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</si>
  <si>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</si>
  <si>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</si>
  <si>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</si>
  <si>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</si>
  <si>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</si>
  <si>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</si>
  <si>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</si>
  <si>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</si>
  <si>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</si>
  <si>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</si>
  <si>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</si>
  <si>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</si>
  <si>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</si>
  <si>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</si>
  <si>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</si>
  <si>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</si>
  <si>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</si>
  <si>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</si>
  <si>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</si>
  <si>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</si>
  <si>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</si>
  <si>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</si>
  <si>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</si>
  <si>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</si>
  <si>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</si>
  <si>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</si>
  <si>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</si>
  <si>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</si>
  <si>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</si>
  <si>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</si>
  <si>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</si>
  <si>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</si>
  <si>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</si>
  <si>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</si>
  <si>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</si>
  <si>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</si>
  <si>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</si>
  <si>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</si>
  <si>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</si>
  <si>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</si>
  <si>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</si>
  <si>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</si>
  <si>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</si>
  <si>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</si>
  <si>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</si>
  <si>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</si>
  <si>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</si>
  <si>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</si>
  <si>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</si>
  <si>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</si>
  <si>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</si>
  <si>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</si>
  <si>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</si>
  <si>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</si>
  <si>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</si>
  <si>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</si>
  <si>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</si>
  <si>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</si>
  <si>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</si>
  <si>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</si>
  <si>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</si>
  <si>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</si>
  <si>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</si>
  <si>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</si>
  <si>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</si>
  <si>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</si>
  <si>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</si>
  <si>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</si>
  <si>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</si>
  <si>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</si>
  <si>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</si>
  <si>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</si>
  <si>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</si>
  <si>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</si>
  <si>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</si>
  <si>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</si>
  <si>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</si>
  <si>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</si>
  <si>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</si>
  <si>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</si>
  <si>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</si>
  <si>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</si>
  <si>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</si>
  <si>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</si>
  <si>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</si>
  <si>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</si>
  <si>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</si>
  <si>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</si>
  <si>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</si>
  <si>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</si>
  <si>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</si>
  <si>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</si>
  <si>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</si>
  <si>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</si>
  <si>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</si>
  <si>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</si>
  <si>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</si>
  <si>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</si>
  <si>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</si>
  <si>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</si>
  <si>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</si>
  <si>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</si>
  <si>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</si>
  <si>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</si>
  <si>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</si>
  <si>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</si>
  <si>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</si>
  <si>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</si>
  <si>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</si>
  <si>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</si>
  <si>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</si>
  <si>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</si>
  <si>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</si>
  <si>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</si>
  <si>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</si>
  <si>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</si>
  <si>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</si>
  <si>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</si>
  <si>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</si>
  <si>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</si>
  <si>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</si>
  <si>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</si>
  <si>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</si>
  <si>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</si>
  <si>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</si>
  <si>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</si>
  <si>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</si>
  <si>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</si>
  <si>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</si>
  <si>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</si>
  <si>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</si>
  <si>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</si>
  <si>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</si>
  <si>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</si>
  <si>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</si>
  <si>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</si>
  <si>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</si>
  <si>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</si>
  <si>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</si>
  <si>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</si>
  <si>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</si>
  <si>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</si>
  <si>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</si>
  <si>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</si>
  <si>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</si>
  <si>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</si>
  <si>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</si>
  <si>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</si>
  <si>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</si>
  <si>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</si>
  <si>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</si>
  <si>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</si>
  <si>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</si>
  <si>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</si>
  <si>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</si>
  <si>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</si>
  <si>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</si>
  <si>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</si>
  <si>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</si>
  <si>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</si>
  <si>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</si>
  <si>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</si>
  <si>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</si>
  <si>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</si>
  <si>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</si>
  <si>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</si>
  <si>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</si>
  <si>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</si>
  <si>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</si>
  <si>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</si>
  <si>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</si>
  <si>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</si>
  <si>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</si>
  <si>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</si>
  <si>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</si>
  <si>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</si>
  <si>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</si>
  <si>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</si>
  <si>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</si>
  <si>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</si>
  <si>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</si>
  <si>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</si>
  <si>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</si>
  <si>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</si>
  <si>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</si>
  <si>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</si>
  <si>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</si>
  <si>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</si>
  <si>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</si>
  <si>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</si>
  <si>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</si>
  <si>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</si>
  <si>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</si>
  <si>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</si>
  <si>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</si>
  <si>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</si>
  <si>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</si>
  <si>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</si>
  <si>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</si>
  <si>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</si>
  <si>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</si>
  <si>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</si>
  <si>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</si>
  <si>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</si>
  <si>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</si>
  <si>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</si>
  <si>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</si>
  <si>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</si>
  <si>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</si>
  <si>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</si>
  <si>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</si>
  <si>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</si>
  <si>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</si>
  <si>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</si>
  <si>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</si>
  <si>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</si>
  <si>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</si>
  <si>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</si>
  <si>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</si>
  <si>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</si>
  <si>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</si>
  <si>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</si>
  <si>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</si>
  <si>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</si>
  <si>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</si>
  <si>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</si>
  <si>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</si>
  <si>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</si>
  <si>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</si>
  <si>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</si>
  <si>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</si>
  <si>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</si>
  <si>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</si>
  <si>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</si>
  <si>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</si>
  <si>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</si>
  <si>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</si>
  <si>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</si>
  <si>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</si>
  <si>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</si>
  <si>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</si>
  <si>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</si>
  <si>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</si>
  <si>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</si>
  <si>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</si>
  <si>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</si>
  <si>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</si>
  <si>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</si>
  <si>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</si>
  <si>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</si>
  <si>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</si>
  <si>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</si>
  <si>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</si>
  <si>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</si>
  <si>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</si>
  <si>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</si>
  <si>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</si>
  <si>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</si>
  <si>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</si>
  <si>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</si>
  <si>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</si>
  <si>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</si>
  <si>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</si>
  <si>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</si>
  <si>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</si>
  <si>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</si>
  <si>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</si>
  <si>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</si>
  <si>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</si>
  <si>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</si>
  <si>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</si>
  <si>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</si>
  <si>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</si>
  <si>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</si>
  <si>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</si>
  <si>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</si>
  <si>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</si>
  <si>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</si>
  <si>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</si>
  <si>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</si>
  <si>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</si>
  <si>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</si>
  <si>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</si>
  <si>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</si>
  <si>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</si>
  <si>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</si>
  <si>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</si>
  <si>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</si>
  <si>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</si>
  <si>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</si>
  <si>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</si>
  <si>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</si>
  <si>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</si>
  <si>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</si>
  <si>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</si>
  <si>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</si>
  <si>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</si>
  <si>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</si>
  <si>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</si>
  <si>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</si>
  <si>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</si>
  <si>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</si>
  <si>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</si>
  <si>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</si>
  <si>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</si>
  <si>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</si>
  <si>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</si>
  <si>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</si>
  <si>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</si>
  <si>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</si>
  <si>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</si>
  <si>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</si>
  <si>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</si>
  <si>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</si>
  <si>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</si>
  <si>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</si>
  <si>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</si>
  <si>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</si>
  <si>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</si>
  <si>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</si>
  <si>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</si>
  <si>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</si>
  <si>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</si>
  <si>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</si>
  <si>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</si>
  <si>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</si>
  <si>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</si>
  <si>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</si>
  <si>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</si>
  <si>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</si>
  <si>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</si>
  <si>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</si>
  <si>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</si>
  <si>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</si>
  <si>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</si>
  <si>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</si>
  <si>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</si>
  <si>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</si>
  <si>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</si>
  <si>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</si>
  <si>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</si>
  <si>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</si>
  <si>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</si>
  <si>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</si>
  <si>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</si>
  <si>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</si>
  <si>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</si>
  <si>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</si>
  <si>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</si>
  <si>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</si>
  <si>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</si>
  <si>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</si>
  <si>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</si>
  <si>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</si>
  <si>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</si>
  <si>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</si>
  <si>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</si>
  <si>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</si>
  <si>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</si>
  <si>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</si>
  <si>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</si>
  <si>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</si>
  <si>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</si>
  <si>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</si>
  <si>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</si>
  <si>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</si>
  <si>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</si>
  <si>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</si>
  <si>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</si>
  <si>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</si>
  <si>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</si>
  <si>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</si>
  <si>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</si>
  <si>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</si>
  <si>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</si>
  <si>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</si>
  <si>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</si>
  <si>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</si>
  <si>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</si>
  <si>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</si>
  <si>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</si>
  <si>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</si>
  <si>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</si>
  <si>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</si>
  <si>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</si>
  <si>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</si>
  <si>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</si>
  <si>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</si>
  <si>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</si>
  <si>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</si>
  <si>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</si>
  <si>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</si>
  <si>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</si>
  <si>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</si>
  <si>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</si>
  <si>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</si>
  <si>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</si>
  <si>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</si>
  <si>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</si>
  <si>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</si>
  <si>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</si>
  <si>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</si>
  <si>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</si>
  <si>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</si>
  <si>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</si>
  <si>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</si>
  <si>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</si>
  <si>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</si>
  <si>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</si>
  <si>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</si>
  <si>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</si>
  <si>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</si>
  <si>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</si>
  <si>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</si>
  <si>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</si>
  <si>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</si>
  <si>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</si>
  <si>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</si>
  <si>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</si>
  <si>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</si>
  <si>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</si>
  <si>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</si>
  <si>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</si>
  <si>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</si>
  <si>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</si>
  <si>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</si>
  <si>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</si>
  <si>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</si>
  <si>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</si>
  <si>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</si>
  <si>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</si>
  <si>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</si>
  <si>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</si>
  <si>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</si>
  <si>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</si>
  <si>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</si>
  <si>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</si>
  <si>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</si>
  <si>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</si>
  <si>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</si>
  <si>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</si>
  <si>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</si>
  <si>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</si>
  <si>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</si>
  <si>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</si>
  <si>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</si>
  <si>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</si>
  <si>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</si>
  <si>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</si>
  <si>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</si>
  <si>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</si>
  <si>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</si>
  <si>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</si>
  <si>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</si>
  <si>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</si>
  <si>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</si>
  <si>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</si>
  <si>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</si>
  <si>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</si>
  <si>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</si>
  <si>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</si>
  <si>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</si>
  <si>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</si>
  <si>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</si>
  <si>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</si>
  <si>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</si>
  <si>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</si>
  <si>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</si>
  <si>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</si>
  <si>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</si>
  <si>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</si>
  <si>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</si>
  <si>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</si>
  <si>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</si>
  <si>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</si>
  <si>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</si>
  <si>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</si>
  <si>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</si>
  <si>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</si>
  <si>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</si>
  <si>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</si>
  <si>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</si>
  <si>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</si>
  <si>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</si>
  <si>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</si>
  <si>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</si>
  <si>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</si>
  <si>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</si>
  <si>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</si>
  <si>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</si>
  <si>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</si>
  <si>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</si>
  <si>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</si>
  <si>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</si>
  <si>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</si>
  <si>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</si>
  <si>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</si>
  <si>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</si>
  <si>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</si>
  <si>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</si>
  <si>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</si>
  <si>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</si>
  <si>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</si>
  <si>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</si>
  <si>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</si>
  <si>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</si>
  <si>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</si>
  <si>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</si>
  <si>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</si>
  <si>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</si>
  <si>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</si>
  <si>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</si>
  <si>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</si>
  <si>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</si>
  <si>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</si>
  <si>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</si>
  <si>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</si>
  <si>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</si>
  <si>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</si>
  <si>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</si>
  <si>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</si>
  <si>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</si>
  <si>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</si>
  <si>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</si>
  <si>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</si>
  <si>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</si>
  <si>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</si>
  <si>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</si>
  <si>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</si>
  <si>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</si>
  <si>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</si>
  <si>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</si>
  <si>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</si>
  <si>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</si>
  <si>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</si>
  <si>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</si>
  <si>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</si>
  <si>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</si>
  <si>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</si>
  <si>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</si>
  <si>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</si>
  <si>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</si>
  <si>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</si>
  <si>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</si>
  <si>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</si>
  <si>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</si>
  <si>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</si>
  <si>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</si>
  <si>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</si>
  <si>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</si>
  <si>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</si>
  <si>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</si>
  <si>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</si>
  <si>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</si>
  <si>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</si>
  <si>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</si>
  <si>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</si>
  <si>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</si>
  <si>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</si>
  <si>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</si>
  <si>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</si>
  <si>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</si>
  <si>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</si>
  <si>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</si>
  <si>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</si>
  <si>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</si>
  <si>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</si>
  <si>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</si>
  <si>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</si>
  <si>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</si>
  <si>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</si>
  <si>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</si>
  <si>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</si>
  <si>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</si>
  <si>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</si>
  <si>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</si>
  <si>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</si>
  <si>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</si>
  <si>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</si>
  <si>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</si>
  <si>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</si>
  <si>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</si>
  <si>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</si>
  <si>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</si>
  <si>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</si>
  <si>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</si>
  <si>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</si>
  <si>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</si>
  <si>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</si>
  <si>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</si>
  <si>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</si>
  <si>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</si>
  <si>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</si>
  <si>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</si>
  <si>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</si>
  <si>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</si>
  <si>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</si>
  <si>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</si>
  <si>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</si>
  <si>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</si>
  <si>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</si>
  <si>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</si>
  <si>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</si>
  <si>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</si>
  <si>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</si>
  <si>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</si>
  <si>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</si>
  <si>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</si>
  <si>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</si>
  <si>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</si>
  <si>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</si>
  <si>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</si>
  <si>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</si>
  <si>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</si>
  <si>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</si>
  <si>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</si>
  <si>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</si>
  <si>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</si>
  <si>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</si>
  <si>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</si>
  <si>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</si>
  <si>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</si>
  <si>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</si>
  <si>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</si>
  <si>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</si>
  <si>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</si>
  <si>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</si>
  <si>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</si>
  <si>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</si>
  <si>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</si>
  <si>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</si>
  <si>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</si>
  <si>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</si>
  <si>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</si>
  <si>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</si>
  <si>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</si>
  <si>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</si>
  <si>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</si>
  <si>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</si>
  <si>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</si>
  <si>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</si>
  <si>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</si>
  <si>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</si>
  <si>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</si>
  <si>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</si>
  <si>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</si>
  <si>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</si>
  <si>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</si>
  <si>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</si>
  <si>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</si>
  <si>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</si>
  <si>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</si>
  <si>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</si>
  <si>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</si>
  <si>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</si>
  <si>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</si>
  <si>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</si>
  <si>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</si>
  <si>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</si>
  <si>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</si>
  <si>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</si>
  <si>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</si>
  <si>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</si>
  <si>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</si>
  <si>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</si>
  <si>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</si>
  <si>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</si>
  <si>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</si>
  <si>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</si>
  <si>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</si>
  <si>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</si>
  <si>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</si>
  <si>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</si>
  <si>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</si>
  <si>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</si>
  <si>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</si>
  <si>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</si>
  <si>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</si>
  <si>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</si>
  <si>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</si>
  <si>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</si>
  <si>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</si>
  <si>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</si>
  <si>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</si>
  <si>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</si>
  <si>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</si>
  <si>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</si>
  <si>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</si>
  <si>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</si>
  <si>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</si>
  <si>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</si>
  <si>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</si>
  <si>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</si>
  <si>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</si>
  <si>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</si>
  <si>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</si>
  <si>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</si>
  <si>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</si>
  <si>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</si>
  <si>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</si>
  <si>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</si>
  <si>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</si>
  <si>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</si>
  <si>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</si>
  <si>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</si>
  <si>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</si>
  <si>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</si>
  <si>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</si>
  <si>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</si>
  <si>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</si>
  <si>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</si>
  <si>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</si>
  <si>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</si>
  <si>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</si>
  <si>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</si>
  <si>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</si>
  <si>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</si>
  <si>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</si>
  <si>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</si>
  <si>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</si>
  <si>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</si>
  <si>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</si>
  <si>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</si>
  <si>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</si>
  <si>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</si>
  <si>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</si>
  <si>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</si>
  <si>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</si>
  <si>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</si>
  <si>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</si>
  <si>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</si>
  <si>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</si>
  <si>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</si>
  <si>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</si>
  <si>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</si>
  <si>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</si>
  <si>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</si>
  <si>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</si>
  <si>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</si>
  <si>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</si>
  <si>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</si>
  <si>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</si>
  <si>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</si>
  <si>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</si>
  <si>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</si>
  <si>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</si>
  <si>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</si>
  <si>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</si>
  <si>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</si>
  <si>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</si>
  <si>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</si>
  <si>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</si>
  <si>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</si>
  <si>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</si>
  <si>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</si>
  <si>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</si>
  <si>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</si>
  <si>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</si>
  <si>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</si>
  <si>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</si>
  <si>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</si>
  <si>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</si>
  <si>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</si>
  <si>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</si>
  <si>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</si>
  <si>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</si>
  <si>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</si>
  <si>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</si>
  <si>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</si>
  <si>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</si>
  <si>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</si>
  <si>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</si>
  <si>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</si>
  <si>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</si>
  <si>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</si>
  <si>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</si>
  <si>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</si>
  <si>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</si>
  <si>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</si>
  <si>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</si>
  <si>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</si>
  <si>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</si>
  <si>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</si>
  <si>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</si>
  <si>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</si>
  <si>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</si>
  <si>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</si>
  <si>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</si>
  <si>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</si>
  <si>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</si>
  <si>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</si>
  <si>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</si>
  <si>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</si>
  <si>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</si>
  <si>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</si>
  <si>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</si>
  <si>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</si>
  <si>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</si>
  <si>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</si>
  <si>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</si>
  <si>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</si>
  <si>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</si>
  <si>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</si>
  <si>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</si>
  <si>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</si>
  <si>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</si>
  <si>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</si>
  <si>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</si>
  <si>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</si>
  <si>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</si>
  <si>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</si>
  <si>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</si>
  <si>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</si>
  <si>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</si>
  <si>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</si>
  <si>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</si>
  <si>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</si>
  <si>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</si>
  <si>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</si>
  <si>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</si>
  <si>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</si>
  <si>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</si>
  <si>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</si>
  <si>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</si>
  <si>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</si>
  <si>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</si>
  <si>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</si>
  <si>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</si>
  <si>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</si>
  <si>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</si>
  <si>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</si>
  <si>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</si>
  <si>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</si>
  <si>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</si>
  <si>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</si>
  <si>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</si>
  <si>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</si>
  <si>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</si>
  <si>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</si>
  <si>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</si>
  <si>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</si>
  <si>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</si>
  <si>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</si>
  <si>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</si>
  <si>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</si>
  <si>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</si>
  <si>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</si>
  <si>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</si>
  <si>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</si>
  <si>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</si>
  <si>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</si>
  <si>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</si>
  <si>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</si>
  <si>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</si>
  <si>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</si>
  <si>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</si>
  <si>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</si>
  <si>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</si>
  <si>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</si>
  <si>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</si>
  <si>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</si>
  <si>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</si>
  <si>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</si>
  <si>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</si>
  <si>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</si>
  <si>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</si>
  <si>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</si>
  <si>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</si>
  <si>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</si>
  <si>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</si>
  <si>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</si>
  <si>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</si>
  <si>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</si>
  <si>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</si>
  <si>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</si>
  <si>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</si>
  <si>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</si>
  <si>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</si>
  <si>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</si>
  <si>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</si>
  <si>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</si>
  <si>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</si>
  <si>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</si>
  <si>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</si>
  <si>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</si>
  <si>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</si>
  <si>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</si>
  <si>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</si>
  <si>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</si>
  <si>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</si>
  <si>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</si>
  <si>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</si>
  <si>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</si>
  <si>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</si>
  <si>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</si>
  <si>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</si>
  <si>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</si>
  <si>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</si>
  <si>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</si>
  <si>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</si>
  <si>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</si>
  <si>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</si>
  <si>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</si>
  <si>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</si>
  <si>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</si>
  <si>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</si>
  <si>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</si>
  <si>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</si>
  <si>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</si>
  <si>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</si>
  <si>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</si>
  <si>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</si>
  <si>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</si>
  <si>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</si>
  <si>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</si>
  <si>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</si>
  <si>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</si>
  <si>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</si>
  <si>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</si>
  <si>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</si>
  <si>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</si>
  <si>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</si>
  <si>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</si>
  <si>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</si>
  <si>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</si>
  <si>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</si>
  <si>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</si>
  <si>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</si>
  <si>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</si>
  <si>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</si>
  <si>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</si>
  <si>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</si>
  <si>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</si>
  <si>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</si>
  <si>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</si>
  <si>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</si>
  <si>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</si>
  <si>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</si>
  <si>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</si>
  <si>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</si>
  <si>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</si>
  <si>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</si>
  <si>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</si>
  <si>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</si>
  <si>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</si>
  <si>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</si>
  <si>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</si>
  <si>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</si>
  <si>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</si>
  <si>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</si>
  <si>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</si>
  <si>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</si>
  <si>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</si>
  <si>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</si>
  <si>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</si>
  <si>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</si>
  <si>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</si>
  <si>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</si>
  <si>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</si>
  <si>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</si>
  <si>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</si>
  <si>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</si>
  <si>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</si>
  <si>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</si>
  <si>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</si>
  <si>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</si>
  <si>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</si>
  <si>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</si>
  <si>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</si>
  <si>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</si>
  <si>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</si>
  <si>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</si>
  <si>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</si>
  <si>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</si>
  <si>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</si>
  <si>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</si>
  <si>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</si>
  <si>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</si>
  <si>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</si>
  <si>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</si>
  <si>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</si>
  <si>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</si>
  <si>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</si>
  <si>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</si>
  <si>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</si>
  <si>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</si>
  <si>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</si>
  <si>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</si>
  <si>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</si>
  <si>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</si>
  <si>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</si>
  <si>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</si>
  <si>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</si>
  <si>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</si>
  <si>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</si>
  <si>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</si>
  <si>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</si>
  <si>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</si>
  <si>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</si>
  <si>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</si>
  <si>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</si>
  <si>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</si>
  <si>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</si>
  <si>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</si>
  <si>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</si>
  <si>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</si>
  <si>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</si>
  <si>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</si>
  <si>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</si>
  <si>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</si>
  <si>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</si>
  <si>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</si>
  <si>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</si>
  <si>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</si>
  <si>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</si>
  <si>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</si>
  <si>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</si>
  <si>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</si>
  <si>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</si>
  <si>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</si>
  <si>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</si>
  <si>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</si>
  <si>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</si>
  <si>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</si>
  <si>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</si>
  <si>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</si>
  <si>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</si>
  <si>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</si>
  <si>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</si>
  <si>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</si>
  <si>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</si>
  <si>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</si>
  <si>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</si>
  <si>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</si>
  <si>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</si>
  <si>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</si>
  <si>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</si>
  <si>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</si>
  <si>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</si>
  <si>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</si>
  <si>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</si>
  <si>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</si>
  <si>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</si>
  <si>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</si>
  <si>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</si>
  <si>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</si>
  <si>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</si>
  <si>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</si>
  <si>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</si>
  <si>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</si>
  <si>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</si>
  <si>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</si>
  <si>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</si>
  <si>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</si>
  <si>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</si>
  <si>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</si>
  <si>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</si>
  <si>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</si>
  <si>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</si>
  <si>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</si>
  <si>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</si>
  <si>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</si>
  <si>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</si>
  <si>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</si>
  <si>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</si>
  <si>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</si>
  <si>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</si>
  <si>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</si>
  <si>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</si>
  <si>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</si>
  <si>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</si>
  <si>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</si>
  <si>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</si>
  <si>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</si>
  <si>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</si>
  <si>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</si>
  <si>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</si>
  <si>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</si>
  <si>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</si>
  <si>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</si>
  <si>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</si>
  <si>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</si>
  <si>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</si>
  <si>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</si>
  <si>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</si>
  <si>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</si>
  <si>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</si>
  <si>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</si>
  <si>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</si>
  <si>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</si>
  <si>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</si>
  <si>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</si>
  <si>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</si>
  <si>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</si>
  <si>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</si>
  <si>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</si>
  <si>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</si>
  <si>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</si>
  <si>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</si>
  <si>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</si>
  <si>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</si>
  <si>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</si>
  <si>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</si>
  <si>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</si>
  <si>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</si>
  <si>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</si>
  <si>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</si>
  <si>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</si>
  <si>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</si>
  <si>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</si>
  <si>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</si>
  <si>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</si>
  <si>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</si>
  <si>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</si>
  <si>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</si>
  <si>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</si>
  <si>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</si>
  <si>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</si>
  <si>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</si>
  <si>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</si>
  <si>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</si>
  <si>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</si>
  <si>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</si>
  <si>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</si>
  <si>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</si>
  <si>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</si>
  <si>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</si>
  <si>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</si>
  <si>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</si>
  <si>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</si>
  <si>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</si>
  <si>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</si>
  <si>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</si>
  <si>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</si>
  <si>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</si>
  <si>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</si>
  <si>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</si>
  <si>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</si>
  <si>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</si>
  <si>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</si>
  <si>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</si>
  <si>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</si>
  <si>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</si>
  <si>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</si>
  <si>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</si>
  <si>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</si>
  <si>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</si>
  <si>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</si>
  <si>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</si>
  <si>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</si>
  <si>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</si>
  <si>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</si>
  <si>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</si>
  <si>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</si>
  <si>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</si>
  <si>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</si>
  <si>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</si>
  <si>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</si>
  <si>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</si>
  <si>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</si>
  <si>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</si>
  <si>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</si>
  <si>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</si>
  <si>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</si>
  <si>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</si>
  <si>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</si>
  <si>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</si>
  <si>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</si>
  <si>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</si>
  <si>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</si>
  <si>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</si>
  <si>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</si>
  <si>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</si>
  <si>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</si>
  <si>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</si>
  <si>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</si>
  <si>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</si>
  <si>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</si>
  <si>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</si>
  <si>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</si>
  <si>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</si>
  <si>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</si>
  <si>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</si>
  <si>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</si>
  <si>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</si>
  <si>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</si>
  <si>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</si>
  <si>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</si>
  <si>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</si>
  <si>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</si>
  <si>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</si>
  <si>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</si>
  <si>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</si>
  <si>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</si>
  <si>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</si>
  <si>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</si>
  <si>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</si>
  <si>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</si>
  <si>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</si>
  <si>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</si>
  <si>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</si>
  <si>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</si>
  <si>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</si>
  <si>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</si>
  <si>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</si>
  <si>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</si>
  <si>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</si>
  <si>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</si>
  <si>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</si>
  <si>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</si>
  <si>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</si>
  <si>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</si>
  <si>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</si>
  <si>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</si>
  <si>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</si>
  <si>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</si>
  <si>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</si>
  <si>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</si>
  <si>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</si>
  <si>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</si>
  <si>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</si>
  <si>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</si>
  <si>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</si>
  <si>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</si>
  <si>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</si>
  <si>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</si>
  <si>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</si>
  <si>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</si>
  <si>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</si>
  <si>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</si>
  <si>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</si>
  <si>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</si>
  <si>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</si>
  <si>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</si>
  <si>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</si>
  <si>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</si>
  <si>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</si>
  <si>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</si>
  <si>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</si>
  <si>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</si>
  <si>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</si>
  <si>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</si>
  <si>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</si>
  <si>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</si>
  <si>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</si>
  <si>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</si>
  <si>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</si>
  <si>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</si>
  <si>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</si>
  <si>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</si>
  <si>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</si>
  <si>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</si>
  <si>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</si>
  <si>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</si>
  <si>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</si>
  <si>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</si>
  <si>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</si>
  <si>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</si>
  <si>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</si>
  <si>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</si>
  <si>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</si>
  <si>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</si>
  <si>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</si>
  <si>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</si>
  <si>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</si>
  <si>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</si>
  <si>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</si>
  <si>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</si>
  <si>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</si>
  <si>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</si>
  <si>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</si>
  <si>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</si>
  <si>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</si>
  <si>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</si>
  <si>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</si>
  <si>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</si>
  <si>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</si>
  <si>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</si>
  <si>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</si>
  <si>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</si>
  <si>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</si>
  <si>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</si>
  <si>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</si>
  <si>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</si>
  <si>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</si>
  <si>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</si>
  <si>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</si>
  <si>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</si>
  <si>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</si>
  <si>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</si>
  <si>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</si>
  <si>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</si>
  <si>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</si>
  <si>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</si>
  <si>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</si>
  <si>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</si>
  <si>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</si>
  <si>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</si>
  <si>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</si>
  <si>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</si>
  <si>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</si>
  <si>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</si>
  <si>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</si>
  <si>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</si>
  <si>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</si>
  <si>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</si>
  <si>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</si>
  <si>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</si>
  <si>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</si>
  <si>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</si>
  <si>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</si>
  <si>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</si>
  <si>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</si>
  <si>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</si>
  <si>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</si>
  <si>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</si>
  <si>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</si>
  <si>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</si>
  <si>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</si>
  <si>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</si>
  <si>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</si>
  <si>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</si>
  <si>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</si>
  <si>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</si>
  <si>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</si>
  <si>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</si>
  <si>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</si>
  <si>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</si>
  <si>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</si>
  <si>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</si>
  <si>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</si>
  <si>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</si>
  <si>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</si>
  <si>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</si>
  <si>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</si>
  <si>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</si>
  <si>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</si>
  <si>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</si>
  <si>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</si>
  <si>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</si>
  <si>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</si>
  <si>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</si>
  <si>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</si>
  <si>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</si>
  <si>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</si>
  <si>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</si>
  <si>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</si>
  <si>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</si>
  <si>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</si>
  <si>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</si>
  <si>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</si>
  <si>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</si>
  <si>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</si>
  <si>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</si>
  <si>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</si>
  <si>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</si>
  <si>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</si>
  <si>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</si>
  <si>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</si>
  <si>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</si>
  <si>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</si>
  <si>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</si>
  <si>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</si>
  <si>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</si>
  <si>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</si>
  <si>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</si>
  <si>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</si>
  <si>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</si>
  <si>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</si>
  <si>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</si>
  <si>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</si>
  <si>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</si>
  <si>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</si>
  <si>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</si>
  <si>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</si>
  <si>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</si>
  <si>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</si>
  <si>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</si>
  <si>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</si>
  <si>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</si>
  <si>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</si>
  <si>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</si>
  <si>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</si>
  <si>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</si>
  <si>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</si>
  <si>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</si>
  <si>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</si>
  <si>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</si>
  <si>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</si>
  <si>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</si>
  <si>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</si>
  <si>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</si>
  <si>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</si>
  <si>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</si>
  <si>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</si>
  <si>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</si>
  <si>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</si>
  <si>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</si>
  <si>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</si>
  <si>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</si>
  <si>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</si>
  <si>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</si>
  <si>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</si>
  <si>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</si>
  <si>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</si>
  <si>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</si>
  <si>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</si>
  <si>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</si>
  <si>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</si>
  <si>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</si>
  <si>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</si>
  <si>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</si>
  <si>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</si>
  <si>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</si>
  <si>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</si>
  <si>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</si>
  <si>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</si>
  <si>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</si>
  <si>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</si>
  <si>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</si>
  <si>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</si>
  <si>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</si>
  <si>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</si>
  <si>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</si>
  <si>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</si>
  <si>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</si>
  <si>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</si>
  <si>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</si>
  <si>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</si>
  <si>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</si>
  <si>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</si>
  <si>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</si>
  <si>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</si>
  <si>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</si>
  <si>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</si>
  <si>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</si>
  <si>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</si>
  <si>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</si>
  <si>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</si>
  <si>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</si>
  <si>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</si>
  <si>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</si>
  <si>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</si>
  <si>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</si>
  <si>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</si>
  <si>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</si>
  <si>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</si>
  <si>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</si>
  <si>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</si>
  <si>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</si>
  <si>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</si>
  <si>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</si>
  <si>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</si>
  <si>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</si>
  <si>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</si>
  <si>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</si>
  <si>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</si>
  <si>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</si>
  <si>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</si>
  <si>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</si>
  <si>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</si>
  <si>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</si>
  <si>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</si>
  <si>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</si>
  <si>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</si>
  <si>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</si>
  <si>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</si>
  <si>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</si>
  <si>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</si>
  <si>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</si>
  <si>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</si>
  <si>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</si>
  <si>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</si>
  <si>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</si>
  <si>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</si>
  <si>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</si>
  <si>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</si>
  <si>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</si>
  <si>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</si>
  <si>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</si>
  <si>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</si>
  <si>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</si>
  <si>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</si>
  <si>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</si>
  <si>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</si>
  <si>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</si>
  <si>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</si>
  <si>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</si>
  <si>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</si>
  <si>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</si>
  <si>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</si>
  <si>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</si>
  <si>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</si>
  <si>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</si>
  <si>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</si>
  <si>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</si>
  <si>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</si>
  <si>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</si>
  <si>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</si>
  <si>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</si>
  <si>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</si>
  <si>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</si>
  <si>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</si>
  <si>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</si>
  <si>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</si>
  <si>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</si>
  <si>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</si>
  <si>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</si>
  <si>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</si>
  <si>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</si>
  <si>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</si>
  <si>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</si>
  <si>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</si>
  <si>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</si>
  <si>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</si>
  <si>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</si>
  <si>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</si>
  <si>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</si>
  <si>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</si>
  <si>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</si>
  <si>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</si>
  <si>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</si>
  <si>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</si>
  <si>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</si>
  <si>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</si>
  <si>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</si>
  <si>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</si>
  <si>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</si>
  <si>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</si>
  <si>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</si>
  <si>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</si>
  <si>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</si>
  <si>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</si>
  <si>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</si>
  <si>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</si>
  <si>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</si>
  <si>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</si>
  <si>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</si>
  <si>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</si>
  <si>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</si>
  <si>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</si>
  <si>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</si>
  <si>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</si>
  <si>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</si>
  <si>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</si>
  <si>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</si>
  <si>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</si>
  <si>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</si>
  <si>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</si>
  <si>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</si>
  <si>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</si>
  <si>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</si>
  <si>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</si>
  <si>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</si>
  <si>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</si>
  <si>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</si>
  <si>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</si>
  <si>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</si>
  <si>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</si>
  <si>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</si>
  <si>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</si>
  <si>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</si>
  <si>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</si>
  <si>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</si>
  <si>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</si>
  <si>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</si>
  <si>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</si>
  <si>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</si>
  <si>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</si>
  <si>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</si>
  <si>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</si>
  <si>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</si>
  <si>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</si>
  <si>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</si>
  <si>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</si>
  <si>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</si>
  <si>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</si>
  <si>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</si>
  <si>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</si>
  <si>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</si>
  <si>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</si>
  <si>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</si>
  <si>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</si>
  <si>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</si>
  <si>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</si>
  <si>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</si>
  <si>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</si>
  <si>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</si>
  <si>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</si>
  <si>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</si>
  <si>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</si>
  <si>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</si>
  <si>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</si>
  <si>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</si>
  <si>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</si>
  <si>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</si>
  <si>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</si>
  <si>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</si>
  <si>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</si>
  <si>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</si>
  <si>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</si>
  <si>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</si>
  <si>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</si>
  <si>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</si>
  <si>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</si>
  <si>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</si>
  <si>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</si>
  <si>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</si>
  <si>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</si>
  <si>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</si>
  <si>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</si>
  <si>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</si>
  <si>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</si>
  <si>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</si>
  <si>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</si>
  <si>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</si>
  <si>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</si>
  <si>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</si>
  <si>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</si>
  <si>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</si>
  <si>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</si>
  <si>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</si>
  <si>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</si>
  <si>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</si>
  <si>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</si>
  <si>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</si>
  <si>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</si>
  <si>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</si>
  <si>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</si>
  <si>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</si>
  <si>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</si>
  <si>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</si>
  <si>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</si>
  <si>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</si>
  <si>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</si>
  <si>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</si>
  <si>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</si>
  <si>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</si>
  <si>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</si>
  <si>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</si>
  <si>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</si>
  <si>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</si>
  <si>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</si>
  <si>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</si>
  <si>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</si>
  <si>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</si>
  <si>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</si>
  <si>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</si>
  <si>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</si>
  <si>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</si>
  <si>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</si>
  <si>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</si>
  <si>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</si>
  <si>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</si>
  <si>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</si>
  <si>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</si>
  <si>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</si>
  <si>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</si>
  <si>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</si>
  <si>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</si>
  <si>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</si>
  <si>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</si>
  <si>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</si>
  <si>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</si>
  <si>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</si>
  <si>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</si>
  <si>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</si>
  <si>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</si>
  <si>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</si>
  <si>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</si>
  <si>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</si>
  <si>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</si>
  <si>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</si>
  <si>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</si>
  <si>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</si>
  <si>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</si>
  <si>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</si>
  <si>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</si>
  <si>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</si>
  <si>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</si>
  <si>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</si>
  <si>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</si>
  <si>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</si>
  <si>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</si>
  <si>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</si>
  <si>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</si>
  <si>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</si>
  <si>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</si>
  <si>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</si>
  <si>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</si>
  <si>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</si>
  <si>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</si>
  <si>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</si>
  <si>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</si>
  <si>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</si>
  <si>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</si>
  <si>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</si>
  <si>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</si>
  <si>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</si>
  <si>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</si>
  <si>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</si>
  <si>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</si>
  <si>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</si>
  <si>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</si>
  <si>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</si>
  <si>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</si>
  <si>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</si>
  <si>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</si>
  <si>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</si>
  <si>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</si>
  <si>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</si>
  <si>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</si>
  <si>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</si>
  <si>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</si>
  <si>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</si>
  <si>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</si>
  <si>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</si>
  <si>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</si>
  <si>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</si>
  <si>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</si>
  <si>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</si>
  <si>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</si>
  <si>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</si>
  <si>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</si>
  <si>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</si>
  <si>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</si>
  <si>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</si>
  <si>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</si>
  <si>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</si>
  <si>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</si>
  <si>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</si>
  <si>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</si>
  <si>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</si>
  <si>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</si>
  <si>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</si>
  <si>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</si>
  <si>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</si>
  <si>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</si>
  <si>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</si>
  <si>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</si>
  <si>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</si>
  <si>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</si>
  <si>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</si>
  <si>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</si>
  <si>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</si>
  <si>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</si>
  <si>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</si>
  <si>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</si>
  <si>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</si>
  <si>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</si>
  <si>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</si>
  <si>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</si>
  <si>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</si>
  <si>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</si>
  <si>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</si>
  <si>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</si>
  <si>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</si>
  <si>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</si>
  <si>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</si>
  <si>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</si>
  <si>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</si>
  <si>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</si>
  <si>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</si>
  <si>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</si>
  <si>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</si>
  <si>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</si>
  <si>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</si>
  <si>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</si>
  <si>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</si>
  <si>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</si>
  <si>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</si>
  <si>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</si>
  <si>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</si>
  <si>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</si>
  <si>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</si>
  <si>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</si>
  <si>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</si>
  <si>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</si>
  <si>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</si>
  <si>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</si>
  <si>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</si>
  <si>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</si>
  <si>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</si>
  <si>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</si>
  <si>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</si>
  <si>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</si>
  <si>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</si>
  <si>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</si>
  <si>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</si>
  <si>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</si>
  <si>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</si>
  <si>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</si>
  <si>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</si>
  <si>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</si>
  <si>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</si>
  <si>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</si>
  <si>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</si>
  <si>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</si>
  <si>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</si>
  <si>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</si>
  <si>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</si>
  <si>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</si>
  <si>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</si>
  <si>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</si>
  <si>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</si>
  <si>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</si>
  <si>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</si>
  <si>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</si>
  <si>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</si>
  <si>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</si>
  <si>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</si>
  <si>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</si>
  <si>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</si>
  <si>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</si>
  <si>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</si>
  <si>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</si>
  <si>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</si>
  <si>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</si>
  <si>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</si>
  <si>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</si>
  <si>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</si>
  <si>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</si>
  <si>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</si>
  <si>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</si>
  <si>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</si>
  <si>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</si>
  <si>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</si>
  <si>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</si>
  <si>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</si>
  <si>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</si>
  <si>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</si>
  <si>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</si>
  <si>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</si>
  <si>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</si>
  <si>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</si>
  <si>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</si>
  <si>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</si>
  <si>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</si>
  <si>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</si>
  <si>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</si>
  <si>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</si>
  <si>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</si>
  <si>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</si>
  <si>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</si>
  <si>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</si>
  <si>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</si>
  <si>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</si>
  <si>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</si>
  <si>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</si>
  <si>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</si>
  <si>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</si>
  <si>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</si>
  <si>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</si>
  <si>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</si>
  <si>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</si>
  <si>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</si>
  <si>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</si>
  <si>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</si>
  <si>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</si>
  <si>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</si>
  <si>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</si>
  <si>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</si>
  <si>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</si>
  <si>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</si>
  <si>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</si>
  <si>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</si>
  <si>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</si>
  <si>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</si>
  <si>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</si>
  <si>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</si>
  <si>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</si>
  <si>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</si>
  <si>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</si>
  <si>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</si>
  <si>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</si>
  <si>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</si>
  <si>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</si>
  <si>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</si>
  <si>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</si>
  <si>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</si>
  <si>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</si>
  <si>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</si>
  <si>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</si>
  <si>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</si>
  <si>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</si>
  <si>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</si>
  <si>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</si>
  <si>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</si>
  <si>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</si>
  <si>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</si>
  <si>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</si>
  <si>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</si>
  <si>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</si>
  <si>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</si>
  <si>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</si>
  <si>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</si>
  <si>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</si>
  <si>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</si>
  <si>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</si>
  <si>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</si>
  <si>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</si>
  <si>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</si>
  <si>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</si>
  <si>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</si>
  <si>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</si>
  <si>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</si>
  <si>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</si>
  <si>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</si>
  <si>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</si>
  <si>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</si>
  <si>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</si>
  <si>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</si>
  <si>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</si>
  <si>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</si>
  <si>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</si>
  <si>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</si>
  <si>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</si>
  <si>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</si>
  <si>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</si>
  <si>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</si>
  <si>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</si>
  <si>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</si>
  <si>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</si>
  <si>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</si>
  <si>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</si>
  <si>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</si>
  <si>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</si>
  <si>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</si>
  <si>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</si>
  <si>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</si>
  <si>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</si>
  <si>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</si>
  <si>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</si>
  <si>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</si>
  <si>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</si>
  <si>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</si>
  <si>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</si>
  <si>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</si>
  <si>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</si>
  <si>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</si>
  <si>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</si>
  <si>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</si>
  <si>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</si>
  <si>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</si>
  <si>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</si>
  <si>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</si>
  <si>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</si>
  <si>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</si>
  <si>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</si>
  <si>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</si>
  <si>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</si>
  <si>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</si>
  <si>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</si>
  <si>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</si>
  <si>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</si>
  <si>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</si>
  <si>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</si>
  <si>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</si>
  <si>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</si>
  <si>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</si>
  <si>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</si>
  <si>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</si>
  <si>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</si>
  <si>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</si>
  <si>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</si>
  <si>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</si>
  <si>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</si>
  <si>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</si>
  <si>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</si>
  <si>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</si>
  <si>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</si>
  <si>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</si>
  <si>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</si>
  <si>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</si>
  <si>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</si>
  <si>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</si>
  <si>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</si>
  <si>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</si>
  <si>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</si>
  <si>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</si>
  <si>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</si>
  <si>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</si>
  <si>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</si>
  <si>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</si>
  <si>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</si>
  <si>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</si>
  <si>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</si>
  <si>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</si>
  <si>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</si>
  <si>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</si>
  <si>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</si>
  <si>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</si>
  <si>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</si>
  <si>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</si>
  <si>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</si>
  <si>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</si>
  <si>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</si>
  <si>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</si>
  <si>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</si>
  <si>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</si>
  <si>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</si>
  <si>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</si>
  <si>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</si>
  <si>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</si>
  <si>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</si>
  <si>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</si>
  <si>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</si>
  <si>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</si>
  <si>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</si>
  <si>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</si>
  <si>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</si>
  <si>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</si>
  <si>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</si>
  <si>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</si>
  <si>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</si>
  <si>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</si>
  <si>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</si>
  <si>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</si>
  <si>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</si>
  <si>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</si>
  <si>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</si>
  <si>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</si>
  <si>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</si>
  <si>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</si>
  <si>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</si>
  <si>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</si>
  <si>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</si>
  <si>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</si>
  <si>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</si>
  <si>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</si>
  <si>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</si>
  <si>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</si>
  <si>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</si>
  <si>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</si>
  <si>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</si>
  <si>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</si>
  <si>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</si>
  <si>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</si>
  <si>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</si>
  <si>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</si>
  <si>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</si>
  <si>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</si>
  <si>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</si>
  <si>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</si>
  <si>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</si>
  <si>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</si>
  <si>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</si>
  <si>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</si>
  <si>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</si>
  <si>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</si>
  <si>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</si>
  <si>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</si>
  <si>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</si>
  <si>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</si>
  <si>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</si>
  <si>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</si>
  <si>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</si>
  <si>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</si>
  <si>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</si>
  <si>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</si>
  <si>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</si>
  <si>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</si>
  <si>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</si>
  <si>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</si>
  <si>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</si>
  <si>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</si>
  <si>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</si>
  <si>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</si>
  <si>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</si>
  <si>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</si>
  <si>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</si>
  <si>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</si>
  <si>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</si>
  <si>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</si>
  <si>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</si>
  <si>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</si>
  <si>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</si>
  <si>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</si>
  <si>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</si>
  <si>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</si>
  <si>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</si>
  <si>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</si>
  <si>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</si>
  <si>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</si>
  <si>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</si>
  <si>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</si>
  <si>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</si>
  <si>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</si>
  <si>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</si>
  <si>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</si>
  <si>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</si>
  <si>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</si>
  <si>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</si>
  <si>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</si>
  <si>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</si>
  <si>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</si>
  <si>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</si>
  <si>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</si>
  <si>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</si>
  <si>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</si>
  <si>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</si>
  <si>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</si>
  <si>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</si>
  <si>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</si>
  <si>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</si>
  <si>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</si>
  <si>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</si>
  <si>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</si>
  <si>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</si>
  <si>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</si>
  <si>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</si>
  <si>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</si>
  <si>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</si>
  <si>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</si>
  <si>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</si>
  <si>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</si>
  <si>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</si>
  <si>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</si>
  <si>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</si>
  <si>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</si>
  <si>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</si>
  <si>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</si>
  <si>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</si>
  <si>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</si>
  <si>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</si>
  <si>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</si>
  <si>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</si>
  <si>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</si>
  <si>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</si>
  <si>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</si>
  <si>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</si>
  <si>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</si>
  <si>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</si>
  <si>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</si>
  <si>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</si>
  <si>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</si>
  <si>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</si>
  <si>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</si>
  <si>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</si>
  <si>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</si>
  <si>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</si>
  <si>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</si>
  <si>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</si>
  <si>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</si>
  <si>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</si>
  <si>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</si>
  <si>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</si>
  <si>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</si>
  <si>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</si>
  <si>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</si>
  <si>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</si>
  <si>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</si>
  <si>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</si>
  <si>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</si>
  <si>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</si>
  <si>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</si>
  <si>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</si>
  <si>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</si>
  <si>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</si>
  <si>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</si>
  <si>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</si>
  <si>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</si>
  <si>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</si>
  <si>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</si>
  <si>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</si>
  <si>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</si>
  <si>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</si>
  <si>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</si>
  <si>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</si>
  <si>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</si>
  <si>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</si>
  <si>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</si>
  <si>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</si>
  <si>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</si>
  <si>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</si>
  <si>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</si>
  <si>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</si>
  <si>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</si>
  <si>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</si>
  <si>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</si>
  <si>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</si>
  <si>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</si>
  <si>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</si>
  <si>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</si>
  <si>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</si>
  <si>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</si>
  <si>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</si>
  <si>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</si>
  <si>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</si>
  <si>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</si>
  <si>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</si>
  <si>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</si>
  <si>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</si>
  <si>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</si>
  <si>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</si>
  <si>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</si>
  <si>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</si>
  <si>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</si>
  <si>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</si>
  <si>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</si>
  <si>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</si>
  <si>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</si>
  <si>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</si>
  <si>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</si>
  <si>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</si>
  <si>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</si>
  <si>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</si>
  <si>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</si>
  <si>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</si>
  <si>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</si>
  <si>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</si>
  <si>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</si>
  <si>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</si>
  <si>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</si>
  <si>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</si>
  <si>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</si>
  <si>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</si>
  <si>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</si>
  <si>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</si>
  <si>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</si>
  <si>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</si>
  <si>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</si>
  <si>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</si>
  <si>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</si>
  <si>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</si>
  <si>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</si>
  <si>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</si>
  <si>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</si>
  <si>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</si>
  <si>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</si>
  <si>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</si>
  <si>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</si>
  <si>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</si>
  <si>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</si>
  <si>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</si>
  <si>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</si>
  <si>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</si>
  <si>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</si>
  <si>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</si>
  <si>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</si>
  <si>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</si>
  <si>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</si>
  <si>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</si>
  <si>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</si>
  <si>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</si>
  <si>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</si>
  <si>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</si>
  <si>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</si>
  <si>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</si>
  <si>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</si>
  <si>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</si>
  <si>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</si>
  <si>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</si>
  <si>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</si>
  <si>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</si>
  <si>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</si>
  <si>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</si>
  <si>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</si>
  <si>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</si>
  <si>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</si>
  <si>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</si>
  <si>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</si>
  <si>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</si>
  <si>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</si>
  <si>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</si>
  <si>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</si>
  <si>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</si>
  <si>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</si>
  <si>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</si>
  <si>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</si>
  <si>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</si>
  <si>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</si>
  <si>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</si>
  <si>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</si>
  <si>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</si>
  <si>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</si>
  <si>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</si>
  <si>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</si>
  <si>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</si>
  <si>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</si>
  <si>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</si>
  <si>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</si>
  <si>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</si>
  <si>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</si>
  <si>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</si>
  <si>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</si>
  <si>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</si>
  <si>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</si>
  <si>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</si>
  <si>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</si>
  <si>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</si>
  <si>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</si>
  <si>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</si>
  <si>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</si>
  <si>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</si>
  <si>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</si>
  <si>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</si>
  <si>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</si>
  <si>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</si>
  <si>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</si>
  <si>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</si>
  <si>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</si>
  <si>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</si>
  <si>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</si>
  <si>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</si>
  <si>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</si>
  <si>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</si>
  <si>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</si>
  <si>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</si>
  <si>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</si>
  <si>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</si>
  <si>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</si>
  <si>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</si>
  <si>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</si>
  <si>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</si>
  <si>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</si>
  <si>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</si>
  <si>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</si>
  <si>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</si>
  <si>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</si>
  <si>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</si>
  <si>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</si>
  <si>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</si>
  <si>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</si>
  <si>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</si>
  <si>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</si>
  <si>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</si>
  <si>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</si>
  <si>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</si>
  <si>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</si>
  <si>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</si>
  <si>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</si>
  <si>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</si>
  <si>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</si>
  <si>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</si>
  <si>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</si>
  <si>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</si>
  <si>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</si>
  <si>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</si>
  <si>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</si>
  <si>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</si>
  <si>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</si>
  <si>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</si>
  <si>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</si>
  <si>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</si>
  <si>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</si>
  <si>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</si>
  <si>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</si>
  <si>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</si>
  <si>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</si>
  <si>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</si>
  <si>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</si>
  <si>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</si>
  <si>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</si>
  <si>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</si>
  <si>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</si>
  <si>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</si>
  <si>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</si>
  <si>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</si>
  <si>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</si>
  <si>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</si>
  <si>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</si>
  <si>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</si>
  <si>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</si>
  <si>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</si>
  <si>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</si>
  <si>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</si>
  <si>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</si>
  <si>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</si>
  <si>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</si>
  <si>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</si>
  <si>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</si>
  <si>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</si>
  <si>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</si>
  <si>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</si>
  <si>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</si>
  <si>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</si>
  <si>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</si>
  <si>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</si>
  <si>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</si>
  <si>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</si>
  <si>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</si>
  <si>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</si>
  <si>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</si>
  <si>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</si>
  <si>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</si>
  <si>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</si>
  <si>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</si>
  <si>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</si>
  <si>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</si>
  <si>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</si>
  <si>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</si>
  <si>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</si>
  <si>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</si>
  <si>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</si>
  <si>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</si>
  <si>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</si>
  <si>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</si>
  <si>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</si>
  <si>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</si>
  <si>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</si>
  <si>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</si>
  <si>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</si>
  <si>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</si>
  <si>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</si>
  <si>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</si>
  <si>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</si>
  <si>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</si>
  <si>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</si>
  <si>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</si>
  <si>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</si>
  <si>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</si>
  <si>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</si>
  <si>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</si>
  <si>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</si>
  <si>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</si>
  <si>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</si>
  <si>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</si>
  <si>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</si>
  <si>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</si>
  <si>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</si>
  <si>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</si>
  <si>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</si>
  <si>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</si>
  <si>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</si>
  <si>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</si>
  <si>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</si>
  <si>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</si>
  <si>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</si>
  <si>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</si>
  <si>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</si>
  <si>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</si>
  <si>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</si>
  <si>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</si>
  <si>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</si>
  <si>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</si>
  <si>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</si>
  <si>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</si>
  <si>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</si>
  <si>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</si>
  <si>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</si>
  <si>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</si>
  <si>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</si>
  <si>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</si>
  <si>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</si>
  <si>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</si>
  <si>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</si>
  <si>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</si>
  <si>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</si>
  <si>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</si>
  <si>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</si>
  <si>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</si>
  <si>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</si>
  <si>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</si>
  <si>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</si>
  <si>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</si>
  <si>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</si>
  <si>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</si>
  <si>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</si>
  <si>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</si>
  <si>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</si>
  <si>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</si>
  <si>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</si>
  <si>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</si>
  <si>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</si>
  <si>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</si>
  <si>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</si>
  <si>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</si>
  <si>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</si>
  <si>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</si>
  <si>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</si>
  <si>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</si>
  <si>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</si>
  <si>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</si>
  <si>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</si>
  <si>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</si>
  <si>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</si>
  <si>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</si>
  <si>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</si>
  <si>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</si>
  <si>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</si>
  <si>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</si>
  <si>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</si>
  <si>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</si>
  <si>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</si>
  <si>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</si>
  <si>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</si>
  <si>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</si>
  <si>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</si>
  <si>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</si>
  <si>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</si>
  <si>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</si>
  <si>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</si>
  <si>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</si>
  <si>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</si>
  <si>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</si>
  <si>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</si>
  <si>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</si>
  <si>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</si>
  <si>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</si>
  <si>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</si>
  <si>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</si>
  <si>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</si>
  <si>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</si>
  <si>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</si>
  <si>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</si>
  <si>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</si>
  <si>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</si>
  <si>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</si>
  <si>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</si>
  <si>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</si>
  <si>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</si>
  <si>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</si>
  <si>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</si>
  <si>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</si>
  <si>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</si>
  <si>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</si>
  <si>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</si>
  <si>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</si>
  <si>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</si>
  <si>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</si>
  <si>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</si>
  <si>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</si>
  <si>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</si>
  <si>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</si>
  <si>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</si>
  <si>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</si>
  <si>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</si>
  <si>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</si>
  <si>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</si>
  <si>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</si>
  <si>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</si>
  <si>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</si>
  <si>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</si>
  <si>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</si>
  <si>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</si>
  <si>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</si>
  <si>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</si>
  <si>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</si>
  <si>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</si>
  <si>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</si>
  <si>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</si>
  <si>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</si>
  <si>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</si>
  <si>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</si>
  <si>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</si>
  <si>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</si>
  <si>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</si>
  <si>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</si>
  <si>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</si>
  <si>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</si>
  <si>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</si>
  <si>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</si>
  <si>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</si>
  <si>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</si>
  <si>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</si>
  <si>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</si>
  <si>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</si>
  <si>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</si>
  <si>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</si>
  <si>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</si>
  <si>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</si>
  <si>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</si>
  <si>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</si>
  <si>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</si>
  <si>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</si>
  <si>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</si>
  <si>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</si>
  <si>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</si>
  <si>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</si>
  <si>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</si>
  <si>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</si>
  <si>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</si>
  <si>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</si>
  <si>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</si>
  <si>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</si>
  <si>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</si>
  <si>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</si>
  <si>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</si>
  <si>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</si>
  <si>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</si>
  <si>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</si>
  <si>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</si>
  <si>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</si>
  <si>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</si>
  <si>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</si>
  <si>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</si>
  <si>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</si>
  <si>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</si>
  <si>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</si>
  <si>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</si>
  <si>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</si>
  <si>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</si>
  <si>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</si>
  <si>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</si>
  <si>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</si>
  <si>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</si>
  <si>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</si>
  <si>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</si>
  <si>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</si>
  <si>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</si>
  <si>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</si>
  <si>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</si>
  <si>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</si>
  <si>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</si>
  <si>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</si>
  <si>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</si>
  <si>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</si>
  <si>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</si>
  <si>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</si>
  <si>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</si>
  <si>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</si>
  <si>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</si>
  <si>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</si>
  <si>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</si>
  <si>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</si>
  <si>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</si>
  <si>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</si>
  <si>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</si>
  <si>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</si>
  <si>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</si>
  <si>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</si>
  <si>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</si>
  <si>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</si>
  <si>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</si>
  <si>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</si>
  <si>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</si>
  <si>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</si>
  <si>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</si>
  <si>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</si>
  <si>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</si>
  <si>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</si>
  <si>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</si>
  <si>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</si>
  <si>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</si>
  <si>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</si>
  <si>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</si>
  <si>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</si>
  <si>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</si>
  <si>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</si>
  <si>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</si>
  <si>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</si>
  <si>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</si>
  <si>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</si>
  <si>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</si>
  <si>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</si>
  <si>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</si>
  <si>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</si>
  <si>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</si>
  <si>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</si>
  <si>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</si>
  <si>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</si>
  <si>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</si>
  <si>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</si>
  <si>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</si>
  <si>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</si>
  <si>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</si>
  <si>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</si>
  <si>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</si>
  <si>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</si>
  <si>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</si>
  <si>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</si>
  <si>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</si>
  <si>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</si>
  <si>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</si>
  <si>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</si>
  <si>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</si>
  <si>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</si>
  <si>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</si>
  <si>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</si>
  <si>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</si>
  <si>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</si>
  <si>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</si>
  <si>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</si>
  <si>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</si>
  <si>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</si>
  <si>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</si>
  <si>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</si>
  <si>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</si>
  <si>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</si>
  <si>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</si>
  <si>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</si>
  <si>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</si>
  <si>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</si>
  <si>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</si>
  <si>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</si>
  <si>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</si>
  <si>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</si>
  <si>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</si>
  <si>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</si>
  <si>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</si>
  <si>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</si>
  <si>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</si>
  <si>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</si>
  <si>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</si>
  <si>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</si>
  <si>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</si>
  <si>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</si>
  <si>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</si>
  <si>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</si>
  <si>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</si>
  <si>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</si>
  <si>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</si>
  <si>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</si>
  <si>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</si>
  <si>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</si>
  <si>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</si>
  <si>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</si>
  <si>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</si>
  <si>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</si>
  <si>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</si>
  <si>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</si>
  <si>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</si>
  <si>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</si>
  <si>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</si>
  <si>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</si>
  <si>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</si>
  <si>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</si>
  <si>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</si>
  <si>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</si>
  <si>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</si>
  <si>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</si>
  <si>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</si>
  <si>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</si>
  <si>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</si>
  <si>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</si>
  <si>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</si>
  <si>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</si>
  <si>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</si>
  <si>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</si>
  <si>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</si>
  <si>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</si>
  <si>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</si>
  <si>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</si>
  <si>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</si>
  <si>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</si>
  <si>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</si>
  <si>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</si>
  <si>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</si>
  <si>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</si>
  <si>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</si>
  <si>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</si>
  <si>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</si>
  <si>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</si>
  <si>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</si>
  <si>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</si>
  <si>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</si>
  <si>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</si>
  <si>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</si>
  <si>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</si>
  <si>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</si>
  <si>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</si>
  <si>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</si>
  <si>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</si>
  <si>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</si>
  <si>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</si>
  <si>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</si>
  <si>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</si>
  <si>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</si>
  <si>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</si>
  <si>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</si>
  <si>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</si>
  <si>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</si>
  <si>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</si>
  <si>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</si>
  <si>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</si>
  <si>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</si>
  <si>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</si>
  <si>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</si>
  <si>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</si>
  <si>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</si>
  <si>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</si>
  <si>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</si>
  <si>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</si>
  <si>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</si>
  <si>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</si>
  <si>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</si>
  <si>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</si>
  <si>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</si>
  <si>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</si>
  <si>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</si>
  <si>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</si>
  <si>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</si>
  <si>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</si>
  <si>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</si>
  <si>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</si>
  <si>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</si>
  <si>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</si>
  <si>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</si>
  <si>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</si>
  <si>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</si>
  <si>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</si>
  <si>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</si>
  <si>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</si>
  <si>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</si>
  <si>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</si>
  <si>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</si>
  <si>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</si>
  <si>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</si>
  <si>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</si>
  <si>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</si>
  <si>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</si>
  <si>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</si>
  <si>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</si>
  <si>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</si>
  <si>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</si>
  <si>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</si>
  <si>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</si>
  <si>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</si>
  <si>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</si>
  <si>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</si>
  <si>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</si>
  <si>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</si>
  <si>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</si>
  <si>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</si>
  <si>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</si>
  <si>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</si>
  <si>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</si>
  <si>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</si>
  <si>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</si>
  <si>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</si>
  <si>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</si>
  <si>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</si>
  <si>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</si>
  <si>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</si>
  <si>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</si>
  <si>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</si>
  <si>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</si>
  <si>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</si>
  <si>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</si>
  <si>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</si>
  <si>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</si>
  <si>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</si>
  <si>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</si>
  <si>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</si>
  <si>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</si>
  <si>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</si>
  <si>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</si>
  <si>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</si>
  <si>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</si>
  <si>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</si>
  <si>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</si>
  <si>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</si>
  <si>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</si>
  <si>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</si>
  <si>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</si>
  <si>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</si>
  <si>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</si>
  <si>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</si>
  <si>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</si>
  <si>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</si>
  <si>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</si>
  <si>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</si>
  <si>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</si>
  <si>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</si>
  <si>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</si>
  <si>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</si>
  <si>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</si>
  <si>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</si>
  <si>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</si>
  <si>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</si>
  <si>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</si>
  <si>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</si>
  <si>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</si>
  <si>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</si>
  <si>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</si>
  <si>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</si>
  <si>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</si>
  <si>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</si>
  <si>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</si>
  <si>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</si>
  <si>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</si>
  <si>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</si>
  <si>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</si>
  <si>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</si>
  <si>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</si>
  <si>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</si>
  <si>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</si>
  <si>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</si>
  <si>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</si>
  <si>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</si>
  <si>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</si>
  <si>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</si>
  <si>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</si>
  <si>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</si>
  <si>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</si>
  <si>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</si>
  <si>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</si>
  <si>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</si>
  <si>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</si>
  <si>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</si>
  <si>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</si>
  <si>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</si>
  <si>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</si>
  <si>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</si>
  <si>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</si>
  <si>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</si>
  <si>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</si>
  <si>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</si>
  <si>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</si>
  <si>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</si>
  <si>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</si>
  <si>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</si>
  <si>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</si>
  <si>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</si>
  <si>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</si>
  <si>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</si>
  <si>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</si>
  <si>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</si>
  <si>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</si>
  <si>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</si>
  <si>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</si>
  <si>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</si>
  <si>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</si>
  <si>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</si>
  <si>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</si>
  <si>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</si>
  <si>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</si>
  <si>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</si>
  <si>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</si>
  <si>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</si>
  <si>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</si>
  <si>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</si>
  <si>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</si>
  <si>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</si>
  <si>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</si>
  <si>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</si>
  <si>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</si>
  <si>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</si>
  <si>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</si>
  <si>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</si>
  <si>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</si>
  <si>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</si>
  <si>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</si>
  <si>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</si>
  <si>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</si>
  <si>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</si>
  <si>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</si>
  <si>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</si>
  <si>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</si>
  <si>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</si>
  <si>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</si>
  <si>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</si>
  <si>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</si>
  <si>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</si>
  <si>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</si>
  <si>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</si>
  <si>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</si>
  <si>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</si>
  <si>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</si>
  <si>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</si>
  <si>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</si>
  <si>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</si>
  <si>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</si>
  <si>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</si>
  <si>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</si>
  <si>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</si>
  <si>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</si>
  <si>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</si>
  <si>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</si>
  <si>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</si>
  <si>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</si>
  <si>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</si>
  <si>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</si>
  <si>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</si>
  <si>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</si>
  <si>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</si>
  <si>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</si>
  <si>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</si>
  <si>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</si>
  <si>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</si>
  <si>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</si>
  <si>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</si>
  <si>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</si>
  <si>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</si>
  <si>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</si>
  <si>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</si>
  <si>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</si>
  <si>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</si>
  <si>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</si>
  <si>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</si>
  <si>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</si>
  <si>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</si>
  <si>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</si>
  <si>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</si>
  <si>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</si>
  <si>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</si>
  <si>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</si>
  <si>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</si>
  <si>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</si>
  <si>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</si>
  <si>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</si>
  <si>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</si>
  <si>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</si>
  <si>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</si>
  <si>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</si>
  <si>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</si>
  <si>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</si>
  <si>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</si>
  <si>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</si>
  <si>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</si>
  <si>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</si>
  <si>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</si>
  <si>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</si>
  <si>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</si>
  <si>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</si>
  <si>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</si>
  <si>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</si>
  <si>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</si>
  <si>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</si>
  <si>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</si>
  <si>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</si>
  <si>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</si>
  <si>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</si>
  <si>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</si>
  <si>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</si>
  <si>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</si>
  <si>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</si>
  <si>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</si>
  <si>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</si>
  <si>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</si>
  <si>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</si>
  <si>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</si>
  <si>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</si>
  <si>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</si>
  <si>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</si>
  <si>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</si>
  <si>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</si>
  <si>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</si>
  <si>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</si>
  <si>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</si>
  <si>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</si>
  <si>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</si>
  <si>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</si>
  <si>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</si>
  <si>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</si>
  <si>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</si>
  <si>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</si>
  <si>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</si>
  <si>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</si>
  <si>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</si>
  <si>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</si>
  <si>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</si>
  <si>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</si>
  <si>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</si>
  <si>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</si>
  <si>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</si>
  <si>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</si>
  <si>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</si>
  <si>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</si>
  <si>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</si>
  <si>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</si>
  <si>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</si>
  <si>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</si>
  <si>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</si>
  <si>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</si>
  <si>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</si>
  <si>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</si>
  <si>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</si>
  <si>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</si>
  <si>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</si>
  <si>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</si>
  <si>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</si>
  <si>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</si>
  <si>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</si>
  <si>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</si>
  <si>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</si>
  <si>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</si>
  <si>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</si>
  <si>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</si>
  <si>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</si>
  <si>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</si>
  <si>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</si>
  <si>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</si>
  <si>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</si>
  <si>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</si>
  <si>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</si>
  <si>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</si>
  <si>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</si>
  <si>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</si>
  <si>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</si>
  <si>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</si>
  <si>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</si>
  <si>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</si>
  <si>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</si>
  <si>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</si>
  <si>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</si>
  <si>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</si>
  <si>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</si>
  <si>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</si>
  <si>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</si>
  <si>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</si>
  <si>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</si>
  <si>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</si>
  <si>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</si>
  <si>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</si>
  <si>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</si>
  <si>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</si>
  <si>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</si>
  <si>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</si>
  <si>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</si>
  <si>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</si>
  <si>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</si>
  <si>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</si>
  <si>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</si>
  <si>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</si>
  <si>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</si>
  <si>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</si>
  <si>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</si>
  <si>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</si>
  <si>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</si>
  <si>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</si>
  <si>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</si>
  <si>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</si>
  <si>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</si>
  <si>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</si>
  <si>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</si>
  <si>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</si>
  <si>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</si>
  <si>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</si>
  <si>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</si>
  <si>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</si>
  <si>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</si>
  <si>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</si>
  <si>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</si>
  <si>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</si>
  <si>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</si>
  <si>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</si>
  <si>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</si>
  <si>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</si>
  <si>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</si>
  <si>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</si>
  <si>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</si>
  <si>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</si>
  <si>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</si>
  <si>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</si>
  <si>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</si>
  <si>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</si>
  <si>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</si>
  <si>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</si>
  <si>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</si>
  <si>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</si>
  <si>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</si>
  <si>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</si>
  <si>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</si>
  <si>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</si>
  <si>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</si>
  <si>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</si>
  <si>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</si>
  <si>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</si>
  <si>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</si>
  <si>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</si>
  <si>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</si>
  <si>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</si>
  <si>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</si>
  <si>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</si>
  <si>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</si>
  <si>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</si>
  <si>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</si>
  <si>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</si>
  <si>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</si>
  <si>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</si>
  <si>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</si>
  <si>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</si>
  <si>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</si>
  <si>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</si>
  <si>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</si>
  <si>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</si>
  <si>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</si>
  <si>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</si>
  <si>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</si>
  <si>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</si>
  <si>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</si>
  <si>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</si>
  <si>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</si>
  <si>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</si>
  <si>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</si>
  <si>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</si>
  <si>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</si>
  <si>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</si>
  <si>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</si>
  <si>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</si>
  <si>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</si>
  <si>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</si>
  <si>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</si>
  <si>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</si>
  <si>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</si>
  <si>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</si>
  <si>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</si>
  <si>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</si>
  <si>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</si>
  <si>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</si>
  <si>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</si>
  <si>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</si>
  <si>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</si>
  <si>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</si>
  <si>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</si>
  <si>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</si>
  <si>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</si>
  <si>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</si>
  <si>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</si>
  <si>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</si>
  <si>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</si>
  <si>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</si>
  <si>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</si>
  <si>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</si>
  <si>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</si>
  <si>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</si>
  <si>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</si>
  <si>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</si>
  <si>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</si>
  <si>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</si>
  <si>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</si>
  <si>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</si>
  <si>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</si>
  <si>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</si>
  <si>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</si>
  <si>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</si>
  <si>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</si>
  <si>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</si>
  <si>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</si>
  <si>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</si>
  <si>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</si>
  <si>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</si>
  <si>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</si>
  <si>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</si>
  <si>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</si>
  <si>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</si>
  <si>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</si>
  <si>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</si>
  <si>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</si>
  <si>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</si>
  <si>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</si>
  <si>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</si>
  <si>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</si>
  <si>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</si>
  <si>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</si>
  <si>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</si>
  <si>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</si>
  <si>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</si>
  <si>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</si>
  <si>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</si>
  <si>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</si>
  <si>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</si>
  <si>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</si>
  <si>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</si>
  <si>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</si>
  <si>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</si>
  <si>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</si>
  <si>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</si>
  <si>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</si>
  <si>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</si>
  <si>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</si>
  <si>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</si>
  <si>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</si>
  <si>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</si>
  <si>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</si>
  <si>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</si>
  <si>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</si>
  <si>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</si>
  <si>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</si>
  <si>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</si>
  <si>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</si>
  <si>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</si>
  <si>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</si>
  <si>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</si>
  <si>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</si>
  <si>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</si>
  <si>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</si>
  <si>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</si>
  <si>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</si>
  <si>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</si>
  <si>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</si>
  <si>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</si>
  <si>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</si>
  <si>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</si>
  <si>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</si>
  <si>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</si>
  <si>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</si>
  <si>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</si>
  <si>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</si>
  <si>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</si>
  <si>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</si>
  <si>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</si>
  <si>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</si>
  <si>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</si>
  <si>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</si>
  <si>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</si>
  <si>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</si>
  <si>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</si>
  <si>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</si>
  <si>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</si>
  <si>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</si>
  <si>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</si>
  <si>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</si>
  <si>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</si>
  <si>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</si>
  <si>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</si>
  <si>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</si>
  <si>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</si>
  <si>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</si>
  <si>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</si>
  <si>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</si>
  <si>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</si>
  <si>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</si>
  <si>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</si>
  <si>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</si>
  <si>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</si>
  <si>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</si>
  <si>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</si>
  <si>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</si>
  <si>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</si>
  <si>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</si>
  <si>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</si>
  <si>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</si>
  <si>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</si>
  <si>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</si>
  <si>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</si>
  <si>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</si>
  <si>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</si>
  <si>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</si>
  <si>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</si>
  <si>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</si>
  <si>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</si>
  <si>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</si>
  <si>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</si>
  <si>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</si>
  <si>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</si>
  <si>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</si>
  <si>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</si>
  <si>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</si>
  <si>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</si>
  <si>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</si>
  <si>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</si>
  <si>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</si>
  <si>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</si>
  <si>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</si>
  <si>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</si>
  <si>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</si>
  <si>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</si>
  <si>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</si>
  <si>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</si>
  <si>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</si>
  <si>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</si>
  <si>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</si>
  <si>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</si>
  <si>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</si>
  <si>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</si>
  <si>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</si>
  <si>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</si>
  <si>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</si>
  <si>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</si>
  <si>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</si>
  <si>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</si>
  <si>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</si>
  <si>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</si>
  <si>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</si>
  <si>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</si>
  <si>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</si>
  <si>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</si>
  <si>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</si>
  <si>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</si>
  <si>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</si>
  <si>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</si>
  <si>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</si>
  <si>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</si>
  <si>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</si>
  <si>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</si>
  <si>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</si>
  <si>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</si>
  <si>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</si>
  <si>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</si>
  <si>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</si>
  <si>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</si>
  <si>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</si>
  <si>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</si>
  <si>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</si>
  <si>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</si>
  <si>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</si>
  <si>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</si>
  <si>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</si>
  <si>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</si>
  <si>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</si>
  <si>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</si>
  <si>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</si>
  <si>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</si>
  <si>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</si>
  <si>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</si>
  <si>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</si>
  <si>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</si>
  <si>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</si>
  <si>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</si>
  <si>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</si>
  <si>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</si>
  <si>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</si>
  <si>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</si>
  <si>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</si>
  <si>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</si>
  <si>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</si>
  <si>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</si>
  <si>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</si>
  <si>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</si>
  <si>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</si>
  <si>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</si>
  <si>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</si>
  <si>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</si>
  <si>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</si>
  <si>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</si>
  <si>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</si>
  <si>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</si>
  <si>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</si>
  <si>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</si>
  <si>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</si>
  <si>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</si>
  <si>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</si>
  <si>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</si>
  <si>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</si>
  <si>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</si>
  <si>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</si>
  <si>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</si>
  <si>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</si>
  <si>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</si>
  <si>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</si>
  <si>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</si>
  <si>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</si>
  <si>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</si>
  <si>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</si>
  <si>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</si>
  <si>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</si>
  <si>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</si>
  <si>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</si>
  <si>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</si>
  <si>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</si>
  <si>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</si>
  <si>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</si>
  <si>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</si>
  <si>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</si>
  <si>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</si>
  <si>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</si>
  <si>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</si>
  <si>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</si>
  <si>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</si>
  <si>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</si>
  <si>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</si>
  <si>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</si>
  <si>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</si>
  <si>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</si>
  <si>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</si>
  <si>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</si>
  <si>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</si>
  <si>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</si>
  <si>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</si>
  <si>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</si>
  <si>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</si>
  <si>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</si>
  <si>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</si>
  <si>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</si>
  <si>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</si>
  <si>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</si>
  <si>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</si>
  <si>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</si>
  <si>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</si>
  <si>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</si>
  <si>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</si>
  <si>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</si>
  <si>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</si>
  <si>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</si>
  <si>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</si>
  <si>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</si>
  <si>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</si>
  <si>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</si>
  <si>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</si>
  <si>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</si>
  <si>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</si>
  <si>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</si>
  <si>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</si>
  <si>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</si>
  <si>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</si>
  <si>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</si>
  <si>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</si>
  <si>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</si>
  <si>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</si>
  <si>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</si>
  <si>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</si>
  <si>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</si>
  <si>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</si>
  <si>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</si>
  <si>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</si>
  <si>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</si>
  <si>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</si>
  <si>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</si>
  <si>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</si>
  <si>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</si>
  <si>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</si>
  <si>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</si>
  <si>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</si>
  <si>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</si>
  <si>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</si>
  <si>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</si>
  <si>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</si>
  <si>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</si>
  <si>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</si>
  <si>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</si>
  <si>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</si>
  <si>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</si>
  <si>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</si>
  <si>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</si>
  <si>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</si>
  <si>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</si>
  <si>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</si>
  <si>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</si>
  <si>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</si>
  <si>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</si>
  <si>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</si>
  <si>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</si>
  <si>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</si>
  <si>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</si>
  <si>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</si>
  <si>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</si>
  <si>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</si>
  <si>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</si>
  <si>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</si>
  <si>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</si>
  <si>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</si>
  <si>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</si>
  <si>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</si>
  <si>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</si>
  <si>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</si>
  <si>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</si>
  <si>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</si>
  <si>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</si>
  <si>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</si>
  <si>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</si>
  <si>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</si>
  <si>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</si>
  <si>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</si>
  <si>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</si>
  <si>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</si>
  <si>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</si>
  <si>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</si>
  <si>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</si>
  <si>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</si>
  <si>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</si>
  <si>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</si>
  <si>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</si>
  <si>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</si>
  <si>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</si>
  <si>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</si>
  <si>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</si>
  <si>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</si>
  <si>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</si>
  <si>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</si>
  <si>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</si>
  <si>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</si>
  <si>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</si>
  <si>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</si>
  <si>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</si>
  <si>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</si>
  <si>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</si>
  <si>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</si>
  <si>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</si>
  <si>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</si>
  <si>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</si>
  <si>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</si>
  <si>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</si>
  <si>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</si>
  <si>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</si>
  <si>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</si>
  <si>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</si>
  <si>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</si>
  <si>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</si>
  <si>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</si>
  <si>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</si>
  <si>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</si>
  <si>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</si>
  <si>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</si>
  <si>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</si>
  <si>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</si>
  <si>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</si>
  <si>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</si>
  <si>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</si>
  <si>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</si>
  <si>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</si>
  <si>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</si>
  <si>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</si>
  <si>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</si>
  <si>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</si>
  <si>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</si>
  <si>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</si>
  <si>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</si>
  <si>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</si>
  <si>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</si>
  <si>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</si>
  <si>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</si>
  <si>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</si>
  <si>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</si>
  <si>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</si>
  <si>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</si>
  <si>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</si>
  <si>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</si>
  <si>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</si>
  <si>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</si>
  <si>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</si>
  <si>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</si>
  <si>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</si>
  <si>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</si>
  <si>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</si>
  <si>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</si>
  <si>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</si>
  <si>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</si>
  <si>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</si>
  <si>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</si>
  <si>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</si>
  <si>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</si>
  <si>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</si>
  <si>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</si>
  <si>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</si>
  <si>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</si>
  <si>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</si>
  <si>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</si>
  <si>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</si>
  <si>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</si>
  <si>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</si>
  <si>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</si>
  <si>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</si>
  <si>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</si>
  <si>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</si>
  <si>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</si>
  <si>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</si>
  <si>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</si>
  <si>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</si>
  <si>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</si>
  <si>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</si>
  <si>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</si>
  <si>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</si>
  <si>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</si>
  <si>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</si>
  <si>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</si>
  <si>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</si>
  <si>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</si>
  <si>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</si>
  <si>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</si>
  <si>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</si>
  <si>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</si>
  <si>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</si>
  <si>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</si>
  <si>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</si>
  <si>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</si>
  <si>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</si>
  <si>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</si>
  <si>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</si>
  <si>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</si>
  <si>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</si>
  <si>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</si>
  <si>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</si>
  <si>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</si>
  <si>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</si>
  <si>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</si>
  <si>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</si>
  <si>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</si>
  <si>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</si>
  <si>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</si>
  <si>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</si>
  <si>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</si>
  <si>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</si>
  <si>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</si>
  <si>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</si>
  <si>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</si>
  <si>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</si>
  <si>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</si>
  <si>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</si>
  <si>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</si>
  <si>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</si>
  <si>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</si>
  <si>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</si>
  <si>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</si>
  <si>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</si>
  <si>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</si>
  <si>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</si>
  <si>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</si>
  <si>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</si>
  <si>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</si>
  <si>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</si>
  <si>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</si>
  <si>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</si>
  <si>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</si>
  <si>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</si>
  <si>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</si>
  <si>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</si>
  <si>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</si>
  <si>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</si>
  <si>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</si>
  <si>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</si>
  <si>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</si>
  <si>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</si>
  <si>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</si>
  <si>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</si>
  <si>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</si>
  <si>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</si>
  <si>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</si>
  <si>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</si>
  <si>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</si>
  <si>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</si>
  <si>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</si>
  <si>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</si>
  <si>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</si>
  <si>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</si>
  <si>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</si>
  <si>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</si>
  <si>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</si>
  <si>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</si>
  <si>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</si>
  <si>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</si>
  <si>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</si>
  <si>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</si>
  <si>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</si>
  <si>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</si>
  <si>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</si>
  <si>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</si>
  <si>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</si>
  <si>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</si>
  <si>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</si>
  <si>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</si>
  <si>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</si>
  <si>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</si>
  <si>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</si>
  <si>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</si>
  <si>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</si>
  <si>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</si>
  <si>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</si>
  <si>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</si>
  <si>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</si>
  <si>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</si>
  <si>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</si>
  <si>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</si>
  <si>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</si>
  <si>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</si>
  <si>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</si>
  <si>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</si>
  <si>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</si>
  <si>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</si>
  <si>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</si>
  <si>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</si>
  <si>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</si>
  <si>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</si>
  <si>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</si>
  <si>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</si>
  <si>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</si>
  <si>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</si>
  <si>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</si>
  <si>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</si>
  <si>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</si>
  <si>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</si>
  <si>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</si>
  <si>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</si>
  <si>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</si>
  <si>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</si>
  <si>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</si>
  <si>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</si>
  <si>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</si>
  <si>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</si>
  <si>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</si>
  <si>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</si>
  <si>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</si>
  <si>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</si>
  <si>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</si>
  <si>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</si>
  <si>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</si>
  <si>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</si>
  <si>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</si>
  <si>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</si>
  <si>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</si>
  <si>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</si>
  <si>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</si>
  <si>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</si>
  <si>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</si>
  <si>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</si>
  <si>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</si>
  <si>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</si>
  <si>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</si>
  <si>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</si>
  <si>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</si>
  <si>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</si>
  <si>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</si>
  <si>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</si>
  <si>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</si>
  <si>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</si>
  <si>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</si>
  <si>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</si>
  <si>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</si>
  <si>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</si>
  <si>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</si>
  <si>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</si>
  <si>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</si>
  <si>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</si>
  <si>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</si>
  <si>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</si>
  <si>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</si>
  <si>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</si>
  <si>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</si>
  <si>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</si>
  <si>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</si>
  <si>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</si>
  <si>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</si>
  <si>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</si>
  <si>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</si>
  <si>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</si>
  <si>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</si>
  <si>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</si>
  <si>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</si>
  <si>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</si>
  <si>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</si>
  <si>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</si>
  <si>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</si>
  <si>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</si>
  <si>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</si>
  <si>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</si>
  <si>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</si>
  <si>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</si>
  <si>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</si>
  <si>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</si>
  <si>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</si>
  <si>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</si>
  <si>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</si>
  <si>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</si>
  <si>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</si>
  <si>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</si>
  <si>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</si>
  <si>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</si>
  <si>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</si>
  <si>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</si>
  <si>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</si>
  <si>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</si>
  <si>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</si>
  <si>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</si>
  <si>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</si>
  <si>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</si>
  <si>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</si>
  <si>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</si>
  <si>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</si>
  <si>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</si>
  <si>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</si>
  <si>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</si>
  <si>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</si>
  <si>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</si>
  <si>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</si>
  <si>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</si>
  <si>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</si>
  <si>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</si>
  <si>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</si>
  <si>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</si>
  <si>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</si>
  <si>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</si>
  <si>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</si>
  <si>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</si>
  <si>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</si>
  <si>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</si>
  <si>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</si>
  <si>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</si>
  <si>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</si>
  <si>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</si>
  <si>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</si>
  <si>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</si>
  <si>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</si>
  <si>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</si>
  <si>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</si>
  <si>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</si>
  <si>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</si>
  <si>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</si>
  <si>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</si>
  <si>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</si>
  <si>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</si>
  <si>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</si>
  <si>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</si>
  <si>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</si>
  <si>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</si>
  <si>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</si>
  <si>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</si>
  <si>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</si>
  <si>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</si>
  <si>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</si>
  <si>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</si>
  <si>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</si>
  <si>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</si>
  <si>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</si>
  <si>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</si>
  <si>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</si>
  <si>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</si>
  <si>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</si>
  <si>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</si>
  <si>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</si>
  <si>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</si>
  <si>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</si>
  <si>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</si>
  <si>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</si>
  <si>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</si>
  <si>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</si>
  <si>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</si>
  <si>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</si>
  <si>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</si>
  <si>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</si>
  <si>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</si>
  <si>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</si>
  <si>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</si>
  <si>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</si>
  <si>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</si>
  <si>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</si>
  <si>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</si>
  <si>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</si>
  <si>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</si>
  <si>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</si>
  <si>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</si>
  <si>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</si>
  <si>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</si>
  <si>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</si>
  <si>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</si>
  <si>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</si>
  <si>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</si>
  <si>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</si>
  <si>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</si>
  <si>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</si>
  <si>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</si>
  <si>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</si>
  <si>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</si>
  <si>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</si>
  <si>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</si>
  <si>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</si>
  <si>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</si>
  <si>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</si>
  <si>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</si>
  <si>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</si>
  <si>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</si>
  <si>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</si>
  <si>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</si>
  <si>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</si>
  <si>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</si>
  <si>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</si>
  <si>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</si>
  <si>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</si>
  <si>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</si>
  <si>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</si>
  <si>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</si>
  <si>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</si>
  <si>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</si>
  <si>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</si>
  <si>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</si>
  <si>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</si>
  <si>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</si>
  <si>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</si>
  <si>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</si>
  <si>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</si>
  <si>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</si>
  <si>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</si>
  <si>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</si>
  <si>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</si>
  <si>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</si>
  <si>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</si>
  <si>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</si>
  <si>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</si>
  <si>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</si>
  <si>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</si>
  <si>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</si>
  <si>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</si>
  <si>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</si>
  <si>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</si>
  <si>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</si>
  <si>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</si>
  <si>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</si>
  <si>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</si>
  <si>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</si>
  <si>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</si>
  <si>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</si>
  <si>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</si>
  <si>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</si>
  <si>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</si>
  <si>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</si>
  <si>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</si>
  <si>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</si>
  <si>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</si>
  <si>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</si>
  <si>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</si>
  <si>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</si>
  <si>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</si>
  <si>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</si>
  <si>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</si>
  <si>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</si>
  <si>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</si>
  <si>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</si>
  <si>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</si>
  <si>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</si>
  <si>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</si>
  <si>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</si>
  <si>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</si>
  <si>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</si>
  <si>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</si>
  <si>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</si>
  <si>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</si>
  <si>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</si>
  <si>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</si>
  <si>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</si>
  <si>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</si>
  <si>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</si>
  <si>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</si>
  <si>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</si>
  <si>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</si>
  <si>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</si>
  <si>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</si>
  <si>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</si>
  <si>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</si>
  <si>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</si>
  <si>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</si>
  <si>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</si>
  <si>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</si>
  <si>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</si>
  <si>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</si>
  <si>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</si>
  <si>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</si>
  <si>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</si>
  <si>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</si>
  <si>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</si>
  <si>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</si>
  <si>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</si>
  <si>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</si>
  <si>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</si>
  <si>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</si>
  <si>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</si>
  <si>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</si>
  <si>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</si>
  <si>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</si>
  <si>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</si>
  <si>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</si>
  <si>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</si>
  <si>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</si>
  <si>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</si>
  <si>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</si>
  <si>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</si>
  <si>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</si>
  <si>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</si>
  <si>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</si>
  <si>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</si>
  <si>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</si>
  <si>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</si>
  <si>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</si>
  <si>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</si>
  <si>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</si>
  <si>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</si>
  <si>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</si>
  <si>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</si>
  <si>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</si>
  <si>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</si>
  <si>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</si>
  <si>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</si>
  <si>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</si>
  <si>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</si>
  <si>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</si>
  <si>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</si>
  <si>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</si>
  <si>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</si>
  <si>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</si>
  <si>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</si>
  <si>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</si>
  <si>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</si>
  <si>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</si>
  <si>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</si>
  <si>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</si>
  <si>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</si>
  <si>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</si>
  <si>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</si>
  <si>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</si>
  <si>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</si>
  <si>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</si>
  <si>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</si>
  <si>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</si>
  <si>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</si>
  <si>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</si>
  <si>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</si>
  <si>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</si>
  <si>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</si>
  <si>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</si>
  <si>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</si>
  <si>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</si>
  <si>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</si>
  <si>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</si>
  <si>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</si>
  <si>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</si>
  <si>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</si>
  <si>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</si>
  <si>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</si>
  <si>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</si>
  <si>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</si>
  <si>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</si>
  <si>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</si>
  <si>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</si>
  <si>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</si>
  <si>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</si>
  <si>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</si>
  <si>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</si>
  <si>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</si>
  <si>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</si>
  <si>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</si>
  <si>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</si>
  <si>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</si>
  <si>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</si>
  <si>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</si>
  <si>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</si>
  <si>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</si>
  <si>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</si>
  <si>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</si>
  <si>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</si>
  <si>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</si>
  <si>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</si>
  <si>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</si>
  <si>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</si>
  <si>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</si>
  <si>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</si>
  <si>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</si>
  <si>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</si>
  <si>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</si>
  <si>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</si>
  <si>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</si>
  <si>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</si>
  <si>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</si>
  <si>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</si>
  <si>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</si>
  <si>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</si>
  <si>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</si>
  <si>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</si>
  <si>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</si>
  <si>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</si>
  <si>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</si>
  <si>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</si>
  <si>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</si>
  <si>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</si>
  <si>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</si>
  <si>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</si>
  <si>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</si>
  <si>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</si>
  <si>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</si>
  <si>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</si>
  <si>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</si>
  <si>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</si>
  <si>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</si>
  <si>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</si>
  <si>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</si>
  <si>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</si>
  <si>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</si>
  <si>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</si>
  <si>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</si>
  <si>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</si>
  <si>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</si>
  <si>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</si>
  <si>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</si>
  <si>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</si>
  <si>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</si>
  <si>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</si>
  <si>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</si>
  <si>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</si>
  <si>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</si>
  <si>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</si>
  <si>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</si>
  <si>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</si>
  <si>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</si>
  <si>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</si>
  <si>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</si>
  <si>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</si>
  <si>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</si>
  <si>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</si>
  <si>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</si>
  <si>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</si>
  <si>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</si>
  <si>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</si>
  <si>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</si>
  <si>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</si>
  <si>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</si>
  <si>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</si>
  <si>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</si>
  <si>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</si>
  <si>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</si>
  <si>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</si>
  <si>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</si>
  <si>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</si>
  <si>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</si>
  <si>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</si>
  <si>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</si>
  <si>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</si>
  <si>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</si>
  <si>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</si>
  <si>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</si>
  <si>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</si>
  <si>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</si>
  <si>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</si>
  <si>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</si>
  <si>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</si>
  <si>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</si>
  <si>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</si>
  <si>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</si>
  <si>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</si>
  <si>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</si>
  <si>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</si>
  <si>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</si>
  <si>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</si>
  <si>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</si>
  <si>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</si>
  <si>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</si>
  <si>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</si>
  <si>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</si>
  <si>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</si>
  <si>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</si>
  <si>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</si>
  <si>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</si>
  <si>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</si>
  <si>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</si>
  <si>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</si>
  <si>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</si>
  <si>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</si>
  <si>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</si>
  <si>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</si>
  <si>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</si>
  <si>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</si>
  <si>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</si>
  <si>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</si>
  <si>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</si>
  <si>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</si>
  <si>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</si>
  <si>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</si>
  <si>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</si>
  <si>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</si>
  <si>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</si>
  <si>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</si>
  <si>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</si>
  <si>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</si>
  <si>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</si>
  <si>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</si>
  <si>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</si>
  <si>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</si>
  <si>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</si>
  <si>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</si>
  <si>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</si>
  <si>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</si>
  <si>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</si>
  <si>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</si>
  <si>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</si>
  <si>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</si>
  <si>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</si>
  <si>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</si>
  <si>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</si>
  <si>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</si>
  <si>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</si>
  <si>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</si>
  <si>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</si>
  <si>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</si>
  <si>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</si>
  <si>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</si>
  <si>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</si>
  <si>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</si>
  <si>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</si>
  <si>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</si>
  <si>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</si>
  <si>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</si>
  <si>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</si>
  <si>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</si>
  <si>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</si>
  <si>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</si>
  <si>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</si>
  <si>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</si>
  <si>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</si>
  <si>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</si>
  <si>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</si>
  <si>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</si>
  <si>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</si>
  <si>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</si>
  <si>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</si>
  <si>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</si>
  <si>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</si>
  <si>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</si>
  <si>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</si>
  <si>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</si>
  <si>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</si>
  <si>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</si>
  <si>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</si>
  <si>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</si>
  <si>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</si>
  <si>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</si>
  <si>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</si>
  <si>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</si>
  <si>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</si>
  <si>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</si>
  <si>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</si>
  <si>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</si>
  <si>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</si>
  <si>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</si>
  <si>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</si>
  <si>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</si>
  <si>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</si>
  <si>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</si>
  <si>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</si>
  <si>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</si>
  <si>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</si>
  <si>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</si>
  <si>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</si>
  <si>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</si>
  <si>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</si>
  <si>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</si>
  <si>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</si>
  <si>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</si>
  <si>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</si>
  <si>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</si>
  <si>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</si>
  <si>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</si>
  <si>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</si>
  <si>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</si>
  <si>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</si>
  <si>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</si>
  <si>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</si>
  <si>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</si>
  <si>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</si>
  <si>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</si>
  <si>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</si>
  <si>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</si>
  <si>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</si>
  <si>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</si>
  <si>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</si>
  <si>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</si>
  <si>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</si>
  <si>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</si>
  <si>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</si>
  <si>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</si>
  <si>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</si>
  <si>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</si>
  <si>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</si>
  <si>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</si>
  <si>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</si>
  <si>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</si>
  <si>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</si>
  <si>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</si>
  <si>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</si>
  <si>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</si>
  <si>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</si>
  <si>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</si>
  <si>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</si>
  <si>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</si>
  <si>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</si>
  <si>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</si>
  <si>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</si>
  <si>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</si>
  <si>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</si>
  <si>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</si>
  <si>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</si>
  <si>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</si>
  <si>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</si>
  <si>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</si>
  <si>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</si>
  <si>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</si>
  <si>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</si>
  <si>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</si>
  <si>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</si>
  <si>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</si>
  <si>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</si>
  <si>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</si>
  <si>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</si>
  <si>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</si>
  <si>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</si>
  <si>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</si>
  <si>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</si>
  <si>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</si>
  <si>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</si>
  <si>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</si>
  <si>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</si>
  <si>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</si>
  <si>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</si>
  <si>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</si>
  <si>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</si>
  <si>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</si>
  <si>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</si>
  <si>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</si>
  <si>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</si>
  <si>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</si>
  <si>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</si>
  <si>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</si>
  <si>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</si>
  <si>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</si>
  <si>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</si>
  <si>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</si>
  <si>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</si>
  <si>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</si>
  <si>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</si>
  <si>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</si>
  <si>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</si>
  <si>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</si>
  <si>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</si>
  <si>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</si>
  <si>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</si>
  <si>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</si>
  <si>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</si>
  <si>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</si>
  <si>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</si>
  <si>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</si>
  <si>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</si>
  <si>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</si>
  <si>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</si>
  <si>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</si>
  <si>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</si>
  <si>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</si>
  <si>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</si>
  <si>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</si>
  <si>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</si>
  <si>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</si>
  <si>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</si>
  <si>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</si>
  <si>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</si>
  <si>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</si>
  <si>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</si>
  <si>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</si>
  <si>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</si>
  <si>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</si>
  <si>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</si>
  <si>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</si>
  <si>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</si>
  <si>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</si>
  <si>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</si>
  <si>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</si>
  <si>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</si>
  <si>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</si>
  <si>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</si>
  <si>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</si>
  <si>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</si>
  <si>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</si>
  <si>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</si>
  <si>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</si>
  <si>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</si>
  <si>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</si>
  <si>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</si>
  <si>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</si>
  <si>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</si>
  <si>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</si>
  <si>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</si>
  <si>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</si>
  <si>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</si>
  <si>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</si>
  <si>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</si>
  <si>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</si>
  <si>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</si>
  <si>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</si>
  <si>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</si>
  <si>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</si>
  <si>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</si>
  <si>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</si>
  <si>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</si>
  <si>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</si>
  <si>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</si>
  <si>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</si>
  <si>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</si>
  <si>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</si>
  <si>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</si>
  <si>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</si>
  <si>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</si>
  <si>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</si>
  <si>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</si>
  <si>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</si>
  <si>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</si>
  <si>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</si>
  <si>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</si>
  <si>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</si>
  <si>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</si>
  <si>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</si>
  <si>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</si>
  <si>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</si>
  <si>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</si>
  <si>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</si>
  <si>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</si>
  <si>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</si>
  <si>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</si>
  <si>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</si>
  <si>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</si>
  <si>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</si>
  <si>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</si>
  <si>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</si>
  <si>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</si>
  <si>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</si>
  <si>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</si>
  <si>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</si>
  <si>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</si>
  <si>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</si>
  <si>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</si>
  <si>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</si>
  <si>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</si>
  <si>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</si>
  <si>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</si>
  <si>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</si>
  <si>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</si>
  <si>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</si>
  <si>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</si>
  <si>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</si>
  <si>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</si>
  <si>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</si>
  <si>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</si>
  <si>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</si>
  <si>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</si>
  <si>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</si>
  <si>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</si>
  <si>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</si>
  <si>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</si>
  <si>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</si>
  <si>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</si>
  <si>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</si>
  <si>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</si>
  <si>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</si>
  <si>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</si>
  <si>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</si>
  <si>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</si>
  <si>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</si>
  <si>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</si>
  <si>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</si>
  <si>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</si>
  <si>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</si>
  <si>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</si>
  <si>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</si>
  <si>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</si>
  <si>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</si>
  <si>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</si>
  <si>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</si>
  <si>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</si>
  <si>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</si>
  <si>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</si>
  <si>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</si>
  <si>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</si>
  <si>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</si>
  <si>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</si>
  <si>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</si>
  <si>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</si>
  <si>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</si>
  <si>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</si>
  <si>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</si>
  <si>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</si>
  <si>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</si>
  <si>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</si>
  <si>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</si>
  <si>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</si>
  <si>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</si>
  <si>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</si>
  <si>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</si>
  <si>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</si>
  <si>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</si>
  <si>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</si>
  <si>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</si>
  <si>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</si>
  <si>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</si>
  <si>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</si>
  <si>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</si>
  <si>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</si>
  <si>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</si>
  <si>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</si>
  <si>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</si>
  <si>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</si>
  <si>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</si>
  <si>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</si>
  <si>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</si>
  <si>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</si>
  <si>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</si>
  <si>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</si>
  <si>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</si>
  <si>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</si>
  <si>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</si>
  <si>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</si>
  <si>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</si>
  <si>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</si>
  <si>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</si>
  <si>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</si>
  <si>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</si>
  <si>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</si>
  <si>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</si>
  <si>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</si>
  <si>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</si>
  <si>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</si>
  <si>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</si>
  <si>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</si>
  <si>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</si>
  <si>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</si>
  <si>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</si>
  <si>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</si>
  <si>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</si>
  <si>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</si>
  <si>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</si>
  <si>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</si>
  <si>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</si>
  <si>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</si>
  <si>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</si>
  <si>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</si>
  <si>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</si>
  <si>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</si>
  <si>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</si>
  <si>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</si>
  <si>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</si>
  <si>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</si>
  <si>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</si>
  <si>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</si>
  <si>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</si>
  <si>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</si>
  <si>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</si>
  <si>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</si>
  <si>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</si>
  <si>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</si>
  <si>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</si>
  <si>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</si>
  <si>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</si>
  <si>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</si>
  <si>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</si>
  <si>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</si>
  <si>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</si>
  <si>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</si>
  <si>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</si>
  <si>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</si>
  <si>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</si>
  <si>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</si>
  <si>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</si>
  <si>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</si>
  <si>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</si>
  <si>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</si>
  <si>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</si>
  <si>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</si>
  <si>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</si>
  <si>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</si>
  <si>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</si>
  <si>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</si>
  <si>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</si>
  <si>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</si>
  <si>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</si>
  <si>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</si>
  <si>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</si>
  <si>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</si>
  <si>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</si>
  <si>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</si>
  <si>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</si>
  <si>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</si>
  <si>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</si>
  <si>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</si>
  <si>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</si>
  <si>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</si>
  <si>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</si>
  <si>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</si>
  <si>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</si>
  <si>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</si>
  <si>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</si>
  <si>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</si>
  <si>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</si>
  <si>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</si>
  <si>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</si>
  <si>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</si>
  <si>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</si>
  <si>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</si>
  <si>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</si>
  <si>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</si>
  <si>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</si>
  <si>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</si>
  <si>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</si>
  <si>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</si>
  <si>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</si>
  <si>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</si>
  <si>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</si>
  <si>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</si>
  <si>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</si>
  <si>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</si>
  <si>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</si>
  <si>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</si>
  <si>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</si>
  <si>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</si>
  <si>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</si>
  <si>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</si>
  <si>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</si>
  <si>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</si>
  <si>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</si>
  <si>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</si>
  <si>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</si>
  <si>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</si>
  <si>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</si>
  <si>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</si>
  <si>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</si>
  <si>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</si>
  <si>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</si>
  <si>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</si>
  <si>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</si>
  <si>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</si>
  <si>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</si>
  <si>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</si>
  <si>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</si>
  <si>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</si>
  <si>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</si>
  <si>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</si>
  <si>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</si>
  <si>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</si>
  <si>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</si>
  <si>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</si>
  <si>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</si>
  <si>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</si>
  <si>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</si>
  <si>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</si>
  <si>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</si>
  <si>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</si>
  <si>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</si>
  <si>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</si>
  <si>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</si>
  <si>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</si>
  <si>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</si>
  <si>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</si>
  <si>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</si>
  <si>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</si>
  <si>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</si>
  <si>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</si>
  <si>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</si>
  <si>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</si>
  <si>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</si>
  <si>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</si>
  <si>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</si>
  <si>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</si>
  <si>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</si>
  <si>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</si>
  <si>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</si>
  <si>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</si>
  <si>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</si>
  <si>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</si>
  <si>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</si>
  <si>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</si>
  <si>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</si>
  <si>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</si>
  <si>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</si>
  <si>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</si>
  <si>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</si>
  <si>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</si>
  <si>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</si>
  <si>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</si>
  <si>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</si>
  <si>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</si>
  <si>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</si>
  <si>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</si>
  <si>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</si>
  <si>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</si>
  <si>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</si>
  <si>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</si>
  <si>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</si>
  <si>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</si>
  <si>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</si>
  <si>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</si>
  <si>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</si>
  <si>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</si>
  <si>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</si>
  <si>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</si>
  <si>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</si>
  <si>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</si>
  <si>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</si>
  <si>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</si>
  <si>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</si>
  <si>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</si>
  <si>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</si>
  <si>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</si>
  <si>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</si>
  <si>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</si>
  <si>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</si>
  <si>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</si>
  <si>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</si>
  <si>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</si>
  <si>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</si>
  <si>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</si>
  <si>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</si>
  <si>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</si>
  <si>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</si>
  <si>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</si>
  <si>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</si>
  <si>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</si>
  <si>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</si>
  <si>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</si>
  <si>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</si>
  <si>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</si>
  <si>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</si>
  <si>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</si>
  <si>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</si>
  <si>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</si>
  <si>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</si>
  <si>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</si>
  <si>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</si>
  <si>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</si>
  <si>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</si>
  <si>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</si>
  <si>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</si>
  <si>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</si>
  <si>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</si>
  <si>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</si>
  <si>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</si>
  <si>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</si>
  <si>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</si>
  <si>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</si>
  <si>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</si>
  <si>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</si>
  <si>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</si>
  <si>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</si>
  <si>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</si>
  <si>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</si>
  <si>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</si>
  <si>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</si>
  <si>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</si>
  <si>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</si>
  <si>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</si>
  <si>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</si>
  <si>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</si>
  <si>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</si>
  <si>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</si>
  <si>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</si>
  <si>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</si>
  <si>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</si>
  <si>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</si>
  <si>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</si>
  <si>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</si>
  <si>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</si>
  <si>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</si>
  <si>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</si>
  <si>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</si>
  <si>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</si>
  <si>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</si>
  <si>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</si>
  <si>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</si>
  <si>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</si>
  <si>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</si>
  <si>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</si>
  <si>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</si>
  <si>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</si>
  <si>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</si>
  <si>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</si>
  <si>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</si>
  <si>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</si>
  <si>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</si>
  <si>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</si>
  <si>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</si>
  <si>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</si>
  <si>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</si>
  <si>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</si>
  <si>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</si>
  <si>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</si>
  <si>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</si>
  <si>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</si>
  <si>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</si>
  <si>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</si>
  <si>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</si>
  <si>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</si>
  <si>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</si>
  <si>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</si>
  <si>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</si>
  <si>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</si>
  <si>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</si>
  <si>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</si>
  <si>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</si>
  <si>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</si>
  <si>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</si>
  <si>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</si>
  <si>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</si>
  <si>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</si>
  <si>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</si>
  <si>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</si>
  <si>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</si>
  <si>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</si>
  <si>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</si>
  <si>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</si>
  <si>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</si>
  <si>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</si>
  <si>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</si>
  <si>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</si>
  <si>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</si>
  <si>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</si>
  <si>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</si>
  <si>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</si>
  <si>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</si>
  <si>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</si>
  <si>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</si>
  <si>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</si>
  <si>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</si>
  <si>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</si>
  <si>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</si>
  <si>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</si>
  <si>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</si>
  <si>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</si>
  <si>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</si>
  <si>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</si>
  <si>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</si>
  <si>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</si>
  <si>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</si>
  <si>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</si>
  <si>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</si>
  <si>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</si>
  <si>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</si>
  <si>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</si>
  <si>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</si>
  <si>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</si>
  <si>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</si>
  <si>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</si>
  <si>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</si>
  <si>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</si>
  <si>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</si>
  <si>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</si>
  <si>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</si>
  <si>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</si>
  <si>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</si>
  <si>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</si>
  <si>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</si>
  <si>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</si>
  <si>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</si>
  <si>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</si>
  <si>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</si>
  <si>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</si>
  <si>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</si>
  <si>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</si>
  <si>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</si>
  <si>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</si>
  <si>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</si>
  <si>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</si>
  <si>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</si>
  <si>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</si>
  <si>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</si>
  <si>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</si>
  <si>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</si>
  <si>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</si>
  <si>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</si>
  <si>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</si>
  <si>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</si>
  <si>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</si>
  <si>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</si>
  <si>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</si>
  <si>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</si>
  <si>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</si>
  <si>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</si>
  <si>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</si>
  <si>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</si>
  <si>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</si>
  <si>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</si>
  <si>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</si>
  <si>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</si>
  <si>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</si>
  <si>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</si>
  <si>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</si>
  <si>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</si>
  <si>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</si>
  <si>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</si>
  <si>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</si>
  <si>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</si>
  <si>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</si>
  <si>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</si>
  <si>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</si>
  <si>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</si>
  <si>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</si>
  <si>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</si>
  <si>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</si>
  <si>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</si>
  <si>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</si>
  <si>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</si>
  <si>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</si>
  <si>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</si>
  <si>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</si>
  <si>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</si>
  <si>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</si>
  <si>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</si>
  <si>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</si>
  <si>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</si>
  <si>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</si>
  <si>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</si>
  <si>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</si>
  <si>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</si>
  <si>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</si>
  <si>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</si>
  <si>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</si>
  <si>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</si>
  <si>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</si>
  <si>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</si>
  <si>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</si>
  <si>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</si>
  <si>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</si>
  <si>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</si>
  <si>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</si>
  <si>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</si>
  <si>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</si>
  <si>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</si>
  <si>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</si>
  <si>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</si>
  <si>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</si>
  <si>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</si>
  <si>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</si>
  <si>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</si>
  <si>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</si>
  <si>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</si>
  <si>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</si>
  <si>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</si>
  <si>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</si>
  <si>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</si>
  <si>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</si>
  <si>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</si>
  <si>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</si>
  <si>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</si>
  <si>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</si>
  <si>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</si>
  <si>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</si>
  <si>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</si>
  <si>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</si>
  <si>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</si>
  <si>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</si>
  <si>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</si>
  <si>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</si>
  <si>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</si>
  <si>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</si>
  <si>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</si>
  <si>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</si>
  <si>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</si>
  <si>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</si>
  <si>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</si>
  <si>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</si>
  <si>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</si>
  <si>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</si>
  <si>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</si>
  <si>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</si>
  <si>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</si>
  <si>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</si>
  <si>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</si>
  <si>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</si>
  <si>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</si>
  <si>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</si>
  <si>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</si>
  <si>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</si>
  <si>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</si>
  <si>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</si>
  <si>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</si>
  <si>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</si>
  <si>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</si>
  <si>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</si>
  <si>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</si>
  <si>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</si>
  <si>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</si>
  <si>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</si>
  <si>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</si>
  <si>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</si>
  <si>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</si>
  <si>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</si>
  <si>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</si>
  <si>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</si>
  <si>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</si>
  <si>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</si>
  <si>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</si>
  <si>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</si>
  <si>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</si>
  <si>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</si>
  <si>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</si>
  <si>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</si>
  <si>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</si>
  <si>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</si>
  <si>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</si>
  <si>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</si>
  <si>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</si>
  <si>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</si>
  <si>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</si>
  <si>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</si>
  <si>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</si>
  <si>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</si>
  <si>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</si>
  <si>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</si>
  <si>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</si>
  <si>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</si>
  <si>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</si>
  <si>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</si>
  <si>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</si>
  <si>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</si>
  <si>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</si>
  <si>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</si>
  <si>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</si>
  <si>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</si>
  <si>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</si>
  <si>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</si>
  <si>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</si>
  <si>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</si>
  <si>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</si>
  <si>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</si>
  <si>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</si>
  <si>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</si>
  <si>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</si>
  <si>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</si>
  <si>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</si>
  <si>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</si>
  <si>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</si>
  <si>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</si>
  <si>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</si>
  <si>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</si>
  <si>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</si>
  <si>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</si>
  <si>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</si>
  <si>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</si>
  <si>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</si>
  <si>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</si>
  <si>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</si>
  <si>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</si>
  <si>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</si>
  <si>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</si>
  <si>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</si>
  <si>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</si>
  <si>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</si>
  <si>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</si>
  <si>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</si>
  <si>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</si>
  <si>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</si>
  <si>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</si>
  <si>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</si>
  <si>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</si>
  <si>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</si>
  <si>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</si>
  <si>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</si>
  <si>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</si>
  <si>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</si>
  <si>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</si>
  <si>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</si>
  <si>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</si>
  <si>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</si>
  <si>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</si>
  <si>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</si>
  <si>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</si>
  <si>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</si>
  <si>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</si>
  <si>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</si>
  <si>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</si>
  <si>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</si>
  <si>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</si>
  <si>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</si>
  <si>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</si>
  <si>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</si>
  <si>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</si>
  <si>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</si>
  <si>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</si>
  <si>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</si>
  <si>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</si>
  <si>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</si>
  <si>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</si>
  <si>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</si>
  <si>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</si>
  <si>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</si>
  <si>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</si>
  <si>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</si>
  <si>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</si>
  <si>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</si>
  <si>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</si>
  <si>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</si>
  <si>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</si>
  <si>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</si>
  <si>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</si>
  <si>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</si>
  <si>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</si>
  <si>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</si>
  <si>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</si>
  <si>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</si>
  <si>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</si>
  <si>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</si>
  <si>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</si>
  <si>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</si>
  <si>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</si>
  <si>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</si>
  <si>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</si>
  <si>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</si>
  <si>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</si>
  <si>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</si>
  <si>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</si>
  <si>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</si>
  <si>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</si>
  <si>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</si>
  <si>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</si>
  <si>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</si>
  <si>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</si>
  <si>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</si>
  <si>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</si>
  <si>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</si>
  <si>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</si>
  <si>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</si>
  <si>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</si>
  <si>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</si>
  <si>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</si>
  <si>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</si>
  <si>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</si>
  <si>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</si>
  <si>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</si>
  <si>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</si>
  <si>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</si>
  <si>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</si>
  <si>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</si>
  <si>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</si>
  <si>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</si>
  <si>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</si>
  <si>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</si>
  <si>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</si>
  <si>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</si>
  <si>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</si>
  <si>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</si>
  <si>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</si>
  <si>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</si>
  <si>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</si>
  <si>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</si>
  <si>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</si>
  <si>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</si>
  <si>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</si>
  <si>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</si>
  <si>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</si>
  <si>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</si>
  <si>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</si>
  <si>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</si>
  <si>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</si>
  <si>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</si>
  <si>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</si>
  <si>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</si>
  <si>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</si>
  <si>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</si>
  <si>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</si>
  <si>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</si>
  <si>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</si>
  <si>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</si>
  <si>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</si>
  <si>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</si>
  <si>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</si>
  <si>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</si>
  <si>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</si>
  <si>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</si>
  <si>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</si>
  <si>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</si>
  <si>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</si>
  <si>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</si>
  <si>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</si>
  <si>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</si>
  <si>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</si>
  <si>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</si>
  <si>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</si>
  <si>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</si>
  <si>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</si>
  <si>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</si>
  <si>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</si>
  <si>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</si>
  <si>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</si>
  <si>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</si>
  <si>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</si>
  <si>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</si>
  <si>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</si>
  <si>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</si>
  <si>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</si>
  <si>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</si>
  <si>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</si>
  <si>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</si>
  <si>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</si>
  <si>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</si>
  <si>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</si>
  <si>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</si>
  <si>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</si>
  <si>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</si>
  <si>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</si>
  <si>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</si>
  <si>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</si>
  <si>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</si>
  <si>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</si>
  <si>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</si>
  <si>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</si>
  <si>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</si>
  <si>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</si>
  <si>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</si>
  <si>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</si>
  <si>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</si>
  <si>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</si>
  <si>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</si>
  <si>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</si>
  <si>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</si>
  <si>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</si>
  <si>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</si>
  <si>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</si>
  <si>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</si>
  <si>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</si>
  <si>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</si>
  <si>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</si>
  <si>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</si>
  <si>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</si>
  <si>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</si>
  <si>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</si>
  <si>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</si>
  <si>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</si>
  <si>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</si>
  <si>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</si>
  <si>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</si>
  <si>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</si>
  <si>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</si>
  <si>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</si>
  <si>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</si>
  <si>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</si>
  <si>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</si>
  <si>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</si>
  <si>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</si>
  <si>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</si>
  <si>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</si>
  <si>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</si>
  <si>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</si>
  <si>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</si>
  <si>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</si>
  <si>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</si>
  <si>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</si>
  <si>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</si>
  <si>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</si>
  <si>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</si>
  <si>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</si>
  <si>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</si>
  <si>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</si>
  <si>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</si>
  <si>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</si>
  <si>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</si>
  <si>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</si>
  <si>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</si>
  <si>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</si>
  <si>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</si>
  <si>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</si>
  <si>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</si>
  <si>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</si>
  <si>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</si>
  <si>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</si>
  <si>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</si>
  <si>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</si>
  <si>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</si>
  <si>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</si>
  <si>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</si>
  <si>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</si>
  <si>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</si>
  <si>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</si>
  <si>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</si>
  <si>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</si>
  <si>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</si>
  <si>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</si>
  <si>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</si>
  <si>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</si>
  <si>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</si>
  <si>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</si>
  <si>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</si>
  <si>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</si>
  <si>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</si>
  <si>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</si>
  <si>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</si>
  <si>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</si>
  <si>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</si>
  <si>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</si>
  <si>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</si>
  <si>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</si>
  <si>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</si>
  <si>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</si>
  <si>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</si>
  <si>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</si>
  <si>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</si>
  <si>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</si>
  <si>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</si>
  <si>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</si>
  <si>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</si>
  <si>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</si>
  <si>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</si>
  <si>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</si>
  <si>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</si>
  <si>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</si>
  <si>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</si>
  <si>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</si>
  <si>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</si>
  <si>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</si>
  <si>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</si>
  <si>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</si>
  <si>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</si>
  <si>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</si>
  <si>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</si>
  <si>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</si>
  <si>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</si>
  <si>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</si>
  <si>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</si>
  <si>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</si>
  <si>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</si>
  <si>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</si>
  <si>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</si>
  <si>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</si>
  <si>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</si>
  <si>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</si>
  <si>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</si>
  <si>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</si>
  <si>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</si>
  <si>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</si>
  <si>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</si>
  <si>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</si>
  <si>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</si>
  <si>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</si>
  <si>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</si>
  <si>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</si>
  <si>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</si>
  <si>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</si>
  <si>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</si>
  <si>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</si>
  <si>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</si>
  <si>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</si>
  <si>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</si>
  <si>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</si>
  <si>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</si>
  <si>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</si>
  <si>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</si>
  <si>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</si>
  <si>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</si>
  <si>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</si>
  <si>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</si>
  <si>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</si>
  <si>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</si>
  <si>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</si>
  <si>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</si>
  <si>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</si>
  <si>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</si>
  <si>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</si>
  <si>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</si>
  <si>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</si>
  <si>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</si>
  <si>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</si>
  <si>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</si>
  <si>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</si>
  <si>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</si>
  <si>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</si>
  <si>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</si>
  <si>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</si>
  <si>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</si>
  <si>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</si>
  <si>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</si>
  <si>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</si>
  <si>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</si>
  <si>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</si>
  <si>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</si>
  <si>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</si>
  <si>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</si>
  <si>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</si>
  <si>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</si>
  <si>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</si>
  <si>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</si>
  <si>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</si>
  <si>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</si>
  <si>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</si>
  <si>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</si>
  <si>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</si>
  <si>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</si>
  <si>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</si>
  <si>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</si>
  <si>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</si>
  <si>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</si>
  <si>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</si>
  <si>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</si>
  <si>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</si>
  <si>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</si>
  <si>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</si>
  <si>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</si>
  <si>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</si>
  <si>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</si>
  <si>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</si>
  <si>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</si>
  <si>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</si>
  <si>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</si>
  <si>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</si>
  <si>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</si>
  <si>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</si>
  <si>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</si>
  <si>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</si>
  <si>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</si>
  <si>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</si>
  <si>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</si>
  <si>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</si>
  <si>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</si>
  <si>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</si>
  <si>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</si>
  <si>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</si>
  <si>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</si>
  <si>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</si>
  <si>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</si>
  <si>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</si>
  <si>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</si>
  <si>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</si>
  <si>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</si>
  <si>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</si>
  <si>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</si>
  <si>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</si>
  <si>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</si>
  <si>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</si>
  <si>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</si>
  <si>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</si>
  <si>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</si>
  <si>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</si>
  <si>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</si>
  <si>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</si>
  <si>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</si>
  <si>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</si>
  <si>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</si>
  <si>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</si>
  <si>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</si>
  <si>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</si>
  <si>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</si>
  <si>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</si>
  <si>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</si>
  <si>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</si>
  <si>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</si>
  <si>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</si>
  <si>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</si>
  <si>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</si>
  <si>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</si>
  <si>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</si>
  <si>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</si>
  <si>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</si>
  <si>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</si>
  <si>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</si>
  <si>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</si>
  <si>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</si>
  <si>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</si>
  <si>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</si>
  <si>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</si>
  <si>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</si>
  <si>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</si>
  <si>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</si>
  <si>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</si>
  <si>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</si>
  <si>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</si>
  <si>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</si>
  <si>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</si>
  <si>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</si>
  <si>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</si>
  <si>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</si>
  <si>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</si>
  <si>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</si>
  <si>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</si>
  <si>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</si>
  <si>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</si>
  <si>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</si>
  <si>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</si>
  <si>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</si>
  <si>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</si>
  <si>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</si>
  <si>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</si>
  <si>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</si>
  <si>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</si>
  <si>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</si>
  <si>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</si>
  <si>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</si>
  <si>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</si>
  <si>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</si>
  <si>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</si>
  <si>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</si>
  <si>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</si>
  <si>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</si>
  <si>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</si>
  <si>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</si>
  <si>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</si>
  <si>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</si>
  <si>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</si>
  <si>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</si>
  <si>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</si>
  <si>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</si>
  <si>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</si>
  <si>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</si>
  <si>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</si>
  <si>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</si>
  <si>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</si>
  <si>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</si>
  <si>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</si>
  <si>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</si>
  <si>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</si>
  <si>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</si>
  <si>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</si>
  <si>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</si>
  <si>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</si>
  <si>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</si>
  <si>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</si>
  <si>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</si>
  <si>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</si>
  <si>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</si>
  <si>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</si>
  <si>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</si>
  <si>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</si>
  <si>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</si>
  <si>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</si>
  <si>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</si>
  <si>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</si>
  <si>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</si>
  <si>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</si>
  <si>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</si>
  <si>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</si>
  <si>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</si>
  <si>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</si>
  <si>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</si>
  <si>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</si>
  <si>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</si>
  <si>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</si>
  <si>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</si>
  <si>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</si>
  <si>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</si>
  <si>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</si>
  <si>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</si>
  <si>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</si>
  <si>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</si>
  <si>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</si>
  <si>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</si>
  <si>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</si>
  <si>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</si>
  <si>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</si>
  <si>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</si>
  <si>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</si>
  <si>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</si>
  <si>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</si>
  <si>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</si>
  <si>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</si>
  <si>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</si>
  <si>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</si>
  <si>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</si>
  <si>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</si>
  <si>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</si>
  <si>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</si>
  <si>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</si>
  <si>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</si>
  <si>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</si>
  <si>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</si>
  <si>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</si>
  <si>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</si>
  <si>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</si>
  <si>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</si>
  <si>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</si>
  <si>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</si>
  <si>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</si>
  <si>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</si>
  <si>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</si>
  <si>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</si>
  <si>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</si>
  <si>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</si>
  <si>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</si>
  <si>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</si>
  <si>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</si>
  <si>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</si>
  <si>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</si>
  <si>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</si>
  <si>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</si>
  <si>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</si>
  <si>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</si>
  <si>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</si>
  <si>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</si>
  <si>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</si>
  <si>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</si>
  <si>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</si>
  <si>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</si>
  <si>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</si>
  <si>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</si>
  <si>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</si>
  <si>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</si>
  <si>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</si>
  <si>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</si>
  <si>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</si>
  <si>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</si>
  <si>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</si>
  <si>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</si>
  <si>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</si>
  <si>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</si>
  <si>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</si>
  <si>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</si>
  <si>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</si>
  <si>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</si>
  <si>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</si>
  <si>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</si>
  <si>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</si>
  <si>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</si>
  <si>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</si>
  <si>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</si>
  <si>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</si>
  <si>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</si>
  <si>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</si>
  <si>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</si>
  <si>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</si>
  <si>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</si>
  <si>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</si>
  <si>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</si>
  <si>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</si>
  <si>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</si>
  <si>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</si>
  <si>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</si>
  <si>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</si>
  <si>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</si>
  <si>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</si>
  <si>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</si>
  <si>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</si>
  <si>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</si>
  <si>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</si>
  <si>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</si>
  <si>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</si>
  <si>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</si>
  <si>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</si>
  <si>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</si>
  <si>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</si>
  <si>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</si>
  <si>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</si>
  <si>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</si>
  <si>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</si>
  <si>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</si>
  <si>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</si>
  <si>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</si>
  <si>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</si>
  <si>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</si>
  <si>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</si>
  <si>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</si>
  <si>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</si>
  <si>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</si>
  <si>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</si>
  <si>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</si>
  <si>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</si>
  <si>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</si>
  <si>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</si>
  <si>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</si>
  <si>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</si>
  <si>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</si>
  <si>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</si>
  <si>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</si>
  <si>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</si>
  <si>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</si>
  <si>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</si>
  <si>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</si>
  <si>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</si>
  <si>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</si>
  <si>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</si>
  <si>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</si>
  <si>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</si>
  <si>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</si>
  <si>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</si>
  <si>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</si>
  <si>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</si>
  <si>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</si>
  <si>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</si>
  <si>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</si>
  <si>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</si>
  <si>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</si>
  <si>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</si>
  <si>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</si>
  <si>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</si>
  <si>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</si>
  <si>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</si>
  <si>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</si>
  <si>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</si>
  <si>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</si>
  <si>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</si>
  <si>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</si>
  <si>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</si>
  <si>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</si>
  <si>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</si>
  <si>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</si>
  <si>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</si>
  <si>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</si>
  <si>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</si>
  <si>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</si>
  <si>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</si>
  <si>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</si>
  <si>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</si>
  <si>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</si>
  <si>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</si>
  <si>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</si>
  <si>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</si>
  <si>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</si>
  <si>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</si>
  <si>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</si>
  <si>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</si>
  <si>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</si>
  <si>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</si>
  <si>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</si>
  <si>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</si>
  <si>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</si>
  <si>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</si>
  <si>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</si>
  <si>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</si>
  <si>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</si>
  <si>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</si>
  <si>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</si>
  <si>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</si>
  <si>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</si>
  <si>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</si>
  <si>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</si>
  <si>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</si>
  <si>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</si>
  <si>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</si>
  <si>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</si>
  <si>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</si>
  <si>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</si>
  <si>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</si>
  <si>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</si>
  <si>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</si>
  <si>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</si>
  <si>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</si>
  <si>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</si>
  <si>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</si>
  <si>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</si>
  <si>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</si>
  <si>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</si>
  <si>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</si>
  <si>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</si>
  <si>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</si>
  <si>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</si>
  <si>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</si>
  <si>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</si>
  <si>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</si>
  <si>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</si>
  <si>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</si>
  <si>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</si>
  <si>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</si>
  <si>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</si>
  <si>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</si>
  <si>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</si>
  <si>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</si>
  <si>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</si>
  <si>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</si>
  <si>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</si>
  <si>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</si>
  <si>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</si>
  <si>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</si>
  <si>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</si>
  <si>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</si>
  <si>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</si>
  <si>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</si>
  <si>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</si>
  <si>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</si>
  <si>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</si>
  <si>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</si>
  <si>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</si>
  <si>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</si>
  <si>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</si>
  <si>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</si>
  <si>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</si>
  <si>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</si>
  <si>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</si>
  <si>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</si>
  <si>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</si>
  <si>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</si>
  <si>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</si>
  <si>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</si>
  <si>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</si>
  <si>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</si>
  <si>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</si>
  <si>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</si>
  <si>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</si>
  <si>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</si>
  <si>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</si>
  <si>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</si>
  <si>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</si>
  <si>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</si>
  <si>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</si>
  <si>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</si>
  <si>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</si>
  <si>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</si>
  <si>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</si>
  <si>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</si>
  <si>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</si>
  <si>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</si>
  <si>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</si>
  <si>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</si>
  <si>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</si>
  <si>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</si>
  <si>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</si>
  <si>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</si>
  <si>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</si>
  <si>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</si>
  <si>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</si>
  <si>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</si>
  <si>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</si>
  <si>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</si>
  <si>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</si>
  <si>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</si>
  <si>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</si>
  <si>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</si>
  <si>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</si>
  <si>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</si>
  <si>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</si>
  <si>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</si>
  <si>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</si>
  <si>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</si>
  <si>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</si>
  <si>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</si>
  <si>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</si>
  <si>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</si>
  <si>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</si>
  <si>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</si>
  <si>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</si>
  <si>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</si>
  <si>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</si>
  <si>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</si>
  <si>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</si>
  <si>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</si>
  <si>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</si>
  <si>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</si>
  <si>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</si>
  <si>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</si>
  <si>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</si>
  <si>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</si>
  <si>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</si>
  <si>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</si>
  <si>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</si>
  <si>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</si>
  <si>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</si>
  <si>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</si>
  <si>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</si>
  <si>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</si>
  <si>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</si>
  <si>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</si>
  <si>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</si>
  <si>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</si>
  <si>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</si>
  <si>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</si>
  <si>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</si>
  <si>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</si>
  <si>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</si>
  <si>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</si>
  <si>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</si>
  <si>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</si>
  <si>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</si>
  <si>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</si>
  <si>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</si>
  <si>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</si>
  <si>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</si>
  <si>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</si>
  <si>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</si>
  <si>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</si>
  <si>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</si>
  <si>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</si>
  <si>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</si>
  <si>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</si>
  <si>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</si>
  <si>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</si>
  <si>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</si>
  <si>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</si>
  <si>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</si>
  <si>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</si>
  <si>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</si>
  <si>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</si>
  <si>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</si>
  <si>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</si>
  <si>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</si>
  <si>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</si>
  <si>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</si>
  <si>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</si>
  <si>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</si>
  <si>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</si>
  <si>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</si>
  <si>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</si>
  <si>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</si>
  <si>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</si>
  <si>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</si>
  <si>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</si>
  <si>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</si>
  <si>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</si>
  <si>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</si>
  <si>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</si>
  <si>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</si>
  <si>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</si>
  <si>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</si>
  <si>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</si>
  <si>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</si>
  <si>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</si>
  <si>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</si>
  <si>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</si>
  <si>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</si>
  <si>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</si>
  <si>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</si>
  <si>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</si>
  <si>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</si>
  <si>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</si>
  <si>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</si>
  <si>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</si>
  <si>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</si>
  <si>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</si>
  <si>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</si>
  <si>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</si>
  <si>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</si>
  <si>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</si>
  <si>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</si>
  <si>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</si>
  <si>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</si>
  <si>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</si>
  <si>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</si>
  <si>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</si>
  <si>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</si>
  <si>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</si>
  <si>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</si>
  <si>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</si>
  <si>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</si>
  <si>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</si>
  <si>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</si>
  <si>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</si>
  <si>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</si>
  <si>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</si>
  <si>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</si>
  <si>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</si>
  <si>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</si>
  <si>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</si>
  <si>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</si>
  <si>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</si>
  <si>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</si>
  <si>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</si>
  <si>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</si>
  <si>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</si>
  <si>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</si>
  <si>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</si>
  <si>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</si>
  <si>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</si>
  <si>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</si>
  <si>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</si>
  <si>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</si>
  <si>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</si>
  <si>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</si>
  <si>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</si>
  <si>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</si>
  <si>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</si>
  <si>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</si>
  <si>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</si>
  <si>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</si>
  <si>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</si>
  <si>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</si>
  <si>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</si>
  <si>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</si>
  <si>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</si>
  <si>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</si>
  <si>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</si>
  <si>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</si>
  <si>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</si>
  <si>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</si>
  <si>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</si>
  <si>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</si>
  <si>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</si>
  <si>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</si>
  <si>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</si>
  <si>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</si>
  <si>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</si>
  <si>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</si>
  <si>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</si>
  <si>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</si>
  <si>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</si>
  <si>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</si>
  <si>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</si>
  <si>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</si>
  <si>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</si>
  <si>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</si>
  <si>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</si>
  <si>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</si>
  <si>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</si>
  <si>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</si>
  <si>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</si>
  <si>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</si>
  <si>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</si>
  <si>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</si>
  <si>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</si>
  <si>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</si>
  <si>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</si>
  <si>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</si>
  <si>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</si>
  <si>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</si>
  <si>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</si>
  <si>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</si>
  <si>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</si>
  <si>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</si>
  <si>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</si>
  <si>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</si>
  <si>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</si>
  <si>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</si>
  <si>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</si>
  <si>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</si>
  <si>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</si>
  <si>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</si>
  <si>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</si>
  <si>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</si>
  <si>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</si>
  <si>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</si>
  <si>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</si>
  <si>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</si>
  <si>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</si>
  <si>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</si>
  <si>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</si>
  <si>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</si>
  <si>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</si>
  <si>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</si>
  <si>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</si>
  <si>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</si>
  <si>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</si>
  <si>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</si>
  <si>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</si>
  <si>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</si>
  <si>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</si>
  <si>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</si>
  <si>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</si>
  <si>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</si>
  <si>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</si>
  <si>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</si>
  <si>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</si>
  <si>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</si>
  <si>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</si>
  <si>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</si>
  <si>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</si>
  <si>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</si>
  <si>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</si>
  <si>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</si>
  <si>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</si>
  <si>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</si>
  <si>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</si>
  <si>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</si>
  <si>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</si>
  <si>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</si>
  <si>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</si>
  <si>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</si>
  <si>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</si>
  <si>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</si>
  <si>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</si>
  <si>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</si>
  <si>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</si>
  <si>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</si>
  <si>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</si>
  <si>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</si>
  <si>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</si>
  <si>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</si>
  <si>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</si>
  <si>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</si>
  <si>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</si>
  <si>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</si>
  <si>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</si>
  <si>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</si>
  <si>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</si>
  <si>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</si>
  <si>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</si>
  <si>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</si>
  <si>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</si>
  <si>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</si>
  <si>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</si>
  <si>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</si>
  <si>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</si>
  <si>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</si>
  <si>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</si>
  <si>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</si>
  <si>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</si>
  <si>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</si>
  <si>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</si>
  <si>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</si>
  <si>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</si>
  <si>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</si>
  <si>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</si>
  <si>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</si>
  <si>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</si>
  <si>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</si>
  <si>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</si>
  <si>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</si>
  <si>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</si>
  <si>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</si>
  <si>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</si>
  <si>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</si>
  <si>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</si>
  <si>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</si>
  <si>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</si>
  <si>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</si>
  <si>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</si>
  <si>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</si>
  <si>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</si>
  <si>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</si>
  <si>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</si>
  <si>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</si>
  <si>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</si>
  <si>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</si>
  <si>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</si>
  <si>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</si>
  <si>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</si>
  <si>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</si>
  <si>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</si>
  <si>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</si>
  <si>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</si>
  <si>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</si>
  <si>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</si>
  <si>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</si>
  <si>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</si>
  <si>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</si>
  <si>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</si>
  <si>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</si>
  <si>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</si>
  <si>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</si>
  <si>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</si>
  <si>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</si>
  <si>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</si>
  <si>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</si>
  <si>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</si>
  <si>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</si>
  <si>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</si>
  <si>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</si>
  <si>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</si>
  <si>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</si>
  <si>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</si>
  <si>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</si>
  <si>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</si>
  <si>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</si>
  <si>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</si>
  <si>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</si>
  <si>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</si>
  <si>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</si>
  <si>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</si>
  <si>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</si>
  <si>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</si>
  <si>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</si>
  <si>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</si>
  <si>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</si>
  <si>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</si>
  <si>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</si>
  <si>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</si>
  <si>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</si>
  <si>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</si>
  <si>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</si>
  <si>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</si>
  <si>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</si>
  <si>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</si>
  <si>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</si>
  <si>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</si>
  <si>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</si>
  <si>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</si>
  <si>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</si>
  <si>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</si>
  <si>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</si>
  <si>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</si>
  <si>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</si>
  <si>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</si>
  <si>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</si>
  <si>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</si>
  <si>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</si>
  <si>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</si>
  <si>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</si>
  <si>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</si>
  <si>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</si>
  <si>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</si>
  <si>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</si>
  <si>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</si>
  <si>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</si>
  <si>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</si>
  <si>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</si>
  <si>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</si>
  <si>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</si>
  <si>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</si>
  <si>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</si>
  <si>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</si>
  <si>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</si>
  <si>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</si>
  <si>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</si>
  <si>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</si>
  <si>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</si>
  <si>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</si>
  <si>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</si>
  <si>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</si>
  <si>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</si>
  <si>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</si>
  <si>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</si>
  <si>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</si>
  <si>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</si>
  <si>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</si>
  <si>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</si>
  <si>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</si>
  <si>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</si>
  <si>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</si>
  <si>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</si>
  <si>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</si>
  <si>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</si>
  <si>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</si>
  <si>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</si>
  <si>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</si>
  <si>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</si>
  <si>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</si>
  <si>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</si>
  <si>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</si>
  <si>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</si>
  <si>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</si>
  <si>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</si>
  <si>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</si>
  <si>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</si>
  <si>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</si>
  <si>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</si>
  <si>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</si>
  <si>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</si>
  <si>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</si>
  <si>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</si>
  <si>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</si>
  <si>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</si>
  <si>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</si>
  <si>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</si>
  <si>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</si>
  <si>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</si>
  <si>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</si>
  <si>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</si>
  <si>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</si>
  <si>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</si>
  <si>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</si>
  <si>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</si>
  <si>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</si>
  <si>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</si>
  <si>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</si>
  <si>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</si>
  <si>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</si>
  <si>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</si>
  <si>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</si>
  <si>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</si>
  <si>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</si>
  <si>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</si>
  <si>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</si>
  <si>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</si>
  <si>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</si>
  <si>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</si>
  <si>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</si>
  <si>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</si>
  <si>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</si>
  <si>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</si>
  <si>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</si>
  <si>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</si>
  <si>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</si>
  <si>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</si>
  <si>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</si>
  <si>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</si>
  <si>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</si>
  <si>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</si>
  <si>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</si>
  <si>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</si>
  <si>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</si>
  <si>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</si>
  <si>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</si>
  <si>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</si>
  <si>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</si>
  <si>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</si>
  <si>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</si>
  <si>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</si>
  <si>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</si>
  <si>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</si>
  <si>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</si>
  <si>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</si>
  <si>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</si>
  <si>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</si>
  <si>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</si>
  <si>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</si>
  <si>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</si>
  <si>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</si>
  <si>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</si>
  <si>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</si>
  <si>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</si>
  <si>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</si>
  <si>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</si>
  <si>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</si>
  <si>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</si>
  <si>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</si>
  <si>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</si>
  <si>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</si>
  <si>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</si>
  <si>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</si>
  <si>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</si>
  <si>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</si>
  <si>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</si>
  <si>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</si>
  <si>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</si>
  <si>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</si>
  <si>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</si>
  <si>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</si>
  <si>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</si>
  <si>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</si>
  <si>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</si>
  <si>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</si>
  <si>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</si>
  <si>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</si>
  <si>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</si>
  <si>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</si>
  <si>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</si>
  <si>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</si>
  <si>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</si>
  <si>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</si>
  <si>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</si>
  <si>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</si>
  <si>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</si>
  <si>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</si>
  <si>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</si>
  <si>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</si>
  <si>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</si>
  <si>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</si>
  <si>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</si>
  <si>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</si>
  <si>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</si>
  <si>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</si>
  <si>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</si>
  <si>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</si>
  <si>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</si>
  <si>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</si>
  <si>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</si>
  <si>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</si>
  <si>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</si>
  <si>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</si>
  <si>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</si>
  <si>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</si>
  <si>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</si>
  <si>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</si>
  <si>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</si>
  <si>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</si>
  <si>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</si>
  <si>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</si>
  <si>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</si>
  <si>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</si>
  <si>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</si>
  <si>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</si>
  <si>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</si>
  <si>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</si>
  <si>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</si>
  <si>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</si>
  <si>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</si>
  <si>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</si>
  <si>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</si>
  <si>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</si>
  <si>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</si>
  <si>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</si>
  <si>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</si>
  <si>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</si>
  <si>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</si>
  <si>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</si>
  <si>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</si>
  <si>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</si>
  <si>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</si>
  <si>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</si>
  <si>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</si>
  <si>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</si>
  <si>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</si>
  <si>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</si>
  <si>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</si>
  <si>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</si>
  <si>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</si>
  <si>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</si>
  <si>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</si>
  <si>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</si>
  <si>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</si>
  <si>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</si>
  <si>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</si>
  <si>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</si>
  <si>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</si>
  <si>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</si>
  <si>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</si>
  <si>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</si>
  <si>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</si>
  <si>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</si>
  <si>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</si>
  <si>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</si>
  <si>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</si>
  <si>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</si>
  <si>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</si>
  <si>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</si>
  <si>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</si>
  <si>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</si>
  <si>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</si>
  <si>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</si>
  <si>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</si>
  <si>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</si>
  <si>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</si>
  <si>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</si>
  <si>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</si>
  <si>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</si>
  <si>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</si>
  <si>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</si>
  <si>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</si>
  <si>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</si>
  <si>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</si>
  <si>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</si>
  <si>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</si>
  <si>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</si>
  <si>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</si>
  <si>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</si>
  <si>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</si>
  <si>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</si>
  <si>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</si>
  <si>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</si>
  <si>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</si>
  <si>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</si>
  <si>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</si>
  <si>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</si>
  <si>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</si>
  <si>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</si>
  <si>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</si>
  <si>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</si>
  <si>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</si>
  <si>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</si>
  <si>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</si>
  <si>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</si>
  <si>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</si>
  <si>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</si>
  <si>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</si>
  <si>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</si>
  <si>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</si>
  <si>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</si>
  <si>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</si>
  <si>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</si>
  <si>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</si>
  <si>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</si>
  <si>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</si>
  <si>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</si>
  <si>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</si>
  <si>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</si>
  <si>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</si>
  <si>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</si>
  <si>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</si>
  <si>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</si>
  <si>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</si>
  <si>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</si>
  <si>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</si>
  <si>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</si>
  <si>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</si>
  <si>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</si>
  <si>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</si>
  <si>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</si>
  <si>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</si>
  <si>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</si>
  <si>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</si>
  <si>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</si>
  <si>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</si>
  <si>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</si>
  <si>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</si>
  <si>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</si>
  <si>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</si>
  <si>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</si>
  <si>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</si>
  <si>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</si>
  <si>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</si>
  <si>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</si>
  <si>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</si>
  <si>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</si>
  <si>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</si>
  <si>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</si>
  <si>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</si>
  <si>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</si>
  <si>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</si>
  <si>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</si>
  <si>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</si>
  <si>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</si>
  <si>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</si>
  <si>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</si>
  <si>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</si>
  <si>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</si>
  <si>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</si>
  <si>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</si>
  <si>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</si>
  <si>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</si>
  <si>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</si>
  <si>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</si>
  <si>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</si>
  <si>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</si>
  <si>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</si>
  <si>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</si>
  <si>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</si>
  <si>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</si>
  <si>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</si>
  <si>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</si>
  <si>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</si>
  <si>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</si>
  <si>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</si>
  <si>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</si>
  <si>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</si>
  <si>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</si>
  <si>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</si>
  <si>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</si>
  <si>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</si>
  <si>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</si>
  <si>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</si>
  <si>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</si>
  <si>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</si>
  <si>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</si>
  <si>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</si>
  <si>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</si>
  <si>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</si>
  <si>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</si>
  <si>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</si>
  <si>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</si>
  <si>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</si>
  <si>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</si>
  <si>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</si>
  <si>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</si>
  <si>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</si>
  <si>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</si>
  <si>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</si>
  <si>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</si>
  <si>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</si>
  <si>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</si>
  <si>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</si>
  <si>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</si>
  <si>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</si>
  <si>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</si>
  <si>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</si>
  <si>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</si>
  <si>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</si>
  <si>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</si>
  <si>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</si>
  <si>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</si>
  <si>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</si>
  <si>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</si>
  <si>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</si>
  <si>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</si>
  <si>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</si>
  <si>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</si>
  <si>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</si>
  <si>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</si>
  <si>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</si>
  <si>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</si>
  <si>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</si>
  <si>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</si>
  <si>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</si>
  <si>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</si>
  <si>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</si>
  <si>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</si>
  <si>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</si>
  <si>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</si>
  <si>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</si>
  <si>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</si>
  <si>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</si>
  <si>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</si>
  <si>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</si>
  <si>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</si>
  <si>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</si>
  <si>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</si>
  <si>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</si>
  <si>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</si>
  <si>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</si>
  <si>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</si>
  <si>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</si>
  <si>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</si>
  <si>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</si>
  <si>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</si>
  <si>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</si>
  <si>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</si>
  <si>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</si>
  <si>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</si>
  <si>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</si>
  <si>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</si>
  <si>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</si>
  <si>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</si>
  <si>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</si>
  <si>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</si>
  <si>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</si>
  <si>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</si>
  <si>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</si>
  <si>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</si>
  <si>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</si>
  <si>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</si>
  <si>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</si>
  <si>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</si>
  <si>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</si>
  <si>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</si>
  <si>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</si>
  <si>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</si>
  <si>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</si>
  <si>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</si>
  <si>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</si>
  <si>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</si>
  <si>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</si>
  <si>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</si>
  <si>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</si>
  <si>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</si>
  <si>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</si>
  <si>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</si>
  <si>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</si>
  <si>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</si>
  <si>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</si>
  <si>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</si>
  <si>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</si>
  <si>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</si>
  <si>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</si>
  <si>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</si>
  <si>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</si>
  <si>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</si>
  <si>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</si>
  <si>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</si>
  <si>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</si>
  <si>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</si>
  <si>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</si>
  <si>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</si>
  <si>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</si>
  <si>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</si>
  <si>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</si>
  <si>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</si>
  <si>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</si>
  <si>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</si>
  <si>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</si>
  <si>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</si>
  <si>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</si>
  <si>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</si>
  <si>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</si>
  <si>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</si>
  <si>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</si>
  <si>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</si>
  <si>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</si>
  <si>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</si>
  <si>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</si>
  <si>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</si>
  <si>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</si>
  <si>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</si>
  <si>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</si>
  <si>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</si>
  <si>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</si>
  <si>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</si>
  <si>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</si>
  <si>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</si>
  <si>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</si>
  <si>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</si>
  <si>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</si>
  <si>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</si>
  <si>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</si>
  <si>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</si>
  <si>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</si>
  <si>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</si>
  <si>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</si>
  <si>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</si>
  <si>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</si>
  <si>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</si>
  <si>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</si>
  <si>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</si>
  <si>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</si>
  <si>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</si>
  <si>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</si>
  <si>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</si>
  <si>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</si>
  <si>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</si>
  <si>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</si>
  <si>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</si>
  <si>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</si>
  <si>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</si>
  <si>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</si>
  <si>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</si>
  <si>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</si>
  <si>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</si>
  <si>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</si>
  <si>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</si>
  <si>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</si>
  <si>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</si>
  <si>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</si>
  <si>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</si>
  <si>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</si>
  <si>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</si>
  <si>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</si>
  <si>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</si>
  <si>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</si>
  <si>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</si>
  <si>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</si>
  <si>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</si>
  <si>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</si>
  <si>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</si>
  <si>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</si>
  <si>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</si>
  <si>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</si>
  <si>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</si>
  <si>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</si>
  <si>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</si>
  <si>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</si>
  <si>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</si>
  <si>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</si>
  <si>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</si>
  <si>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</si>
  <si>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</si>
  <si>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</si>
  <si>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</si>
  <si>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</si>
  <si>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</si>
  <si>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</si>
  <si>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</si>
  <si>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</si>
  <si>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</si>
  <si>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</si>
  <si>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</si>
  <si>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</si>
  <si>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</si>
  <si>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</si>
  <si>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</si>
  <si>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</si>
  <si>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</si>
  <si>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</si>
  <si>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</si>
  <si>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</si>
  <si>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</si>
  <si>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</si>
  <si>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</si>
  <si>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</si>
  <si>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</si>
  <si>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</si>
  <si>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</si>
  <si>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</si>
  <si>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</si>
  <si>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</si>
  <si>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</si>
  <si>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</si>
  <si>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</si>
  <si>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</si>
  <si>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</si>
  <si>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</si>
  <si>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</si>
  <si>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</si>
  <si>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</si>
  <si>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</si>
  <si>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</si>
  <si>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</si>
  <si>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</si>
  <si>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</si>
  <si>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</si>
  <si>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</si>
  <si>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</si>
  <si>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</si>
  <si>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</si>
  <si>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</si>
  <si>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</si>
  <si>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</si>
  <si>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</si>
  <si>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</si>
  <si>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</si>
  <si>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</si>
  <si>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</si>
  <si>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</si>
  <si>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</si>
  <si>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</si>
  <si>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</si>
  <si>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</si>
  <si>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</si>
  <si>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</si>
  <si>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</si>
  <si>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</si>
  <si>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</si>
  <si>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</si>
  <si>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</si>
  <si>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</si>
  <si>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</si>
  <si>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</si>
  <si>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</si>
  <si>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</si>
  <si>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</si>
  <si>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</si>
  <si>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</si>
  <si>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</si>
  <si>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</si>
  <si>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</si>
  <si>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</si>
  <si>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</si>
  <si>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</si>
  <si>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</si>
  <si>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</si>
  <si>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</si>
  <si>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</si>
  <si>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</si>
  <si>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</si>
  <si>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</si>
  <si>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</si>
  <si>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</si>
  <si>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</si>
  <si>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</si>
  <si>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</si>
  <si>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</si>
  <si>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</si>
  <si>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</si>
  <si>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</si>
  <si>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</si>
  <si>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</si>
  <si>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</si>
  <si>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</si>
  <si>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</si>
  <si>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</si>
  <si>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</si>
  <si>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</si>
  <si>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</si>
  <si>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</si>
  <si>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</si>
  <si>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</si>
  <si>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</si>
  <si>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</si>
  <si>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</si>
  <si>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</si>
  <si>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</si>
  <si>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</si>
  <si>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</si>
  <si>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</si>
  <si>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</si>
  <si>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</si>
  <si>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</si>
  <si>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</si>
  <si>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</si>
  <si>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</si>
  <si>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</si>
  <si>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</si>
  <si>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</si>
  <si>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</si>
  <si>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</si>
  <si>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</si>
  <si>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</si>
  <si>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</si>
  <si>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</si>
  <si>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</si>
  <si>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</si>
  <si>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</si>
  <si>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</si>
  <si>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</si>
  <si>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</si>
  <si>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</si>
  <si>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</si>
  <si>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</si>
  <si>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</si>
  <si>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</si>
  <si>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</si>
  <si>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</si>
  <si>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</si>
  <si>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</si>
  <si>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</si>
  <si>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</si>
  <si>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</si>
  <si>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</si>
  <si>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</si>
  <si>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</si>
  <si>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</si>
  <si>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</si>
  <si>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</si>
  <si>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</si>
  <si>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</si>
  <si>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</si>
  <si>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</si>
  <si>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</si>
  <si>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</si>
  <si>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</si>
  <si>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</si>
  <si>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</si>
  <si>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</si>
  <si>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</si>
  <si>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</si>
  <si>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</si>
  <si>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</si>
  <si>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</si>
  <si>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</si>
  <si>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</si>
  <si>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</si>
  <si>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</si>
  <si>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</si>
  <si>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</si>
  <si>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</si>
  <si>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</si>
  <si>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</si>
  <si>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</si>
  <si>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</si>
  <si>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</si>
  <si>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</si>
  <si>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</si>
  <si>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</si>
  <si>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</si>
  <si>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</si>
  <si>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</si>
  <si>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</si>
  <si>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</si>
  <si>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</si>
  <si>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</si>
  <si>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</si>
  <si>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</si>
  <si>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</si>
  <si>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</si>
  <si>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</si>
  <si>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</si>
  <si>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</si>
  <si>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</si>
  <si>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</si>
  <si>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</si>
  <si>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</si>
  <si>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</si>
  <si>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</si>
  <si>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</si>
  <si>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</si>
  <si>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</si>
  <si>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</si>
  <si>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</si>
  <si>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</si>
  <si>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</si>
  <si>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</si>
  <si>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</si>
  <si>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</si>
  <si>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</si>
  <si>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</si>
  <si>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</si>
  <si>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</si>
  <si>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</si>
  <si>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</si>
  <si>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</si>
  <si>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</si>
  <si>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</si>
  <si>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</si>
  <si>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</si>
  <si>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</si>
  <si>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</si>
  <si>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</si>
  <si>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</si>
  <si>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</si>
  <si>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</si>
  <si>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</si>
  <si>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</si>
  <si>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</si>
  <si>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</si>
  <si>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</si>
  <si>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</si>
  <si>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</si>
  <si>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</si>
  <si>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</si>
  <si>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</si>
  <si>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</si>
  <si>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</si>
  <si>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</si>
  <si>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</si>
  <si>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</si>
  <si>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</si>
  <si>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</si>
  <si>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</si>
  <si>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</si>
  <si>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</si>
  <si>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</si>
  <si>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</si>
  <si>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</si>
  <si>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</si>
  <si>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</si>
  <si>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</si>
  <si>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</si>
  <si>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</si>
  <si>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</si>
  <si>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</si>
  <si>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</si>
  <si>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</si>
  <si>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</si>
  <si>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</si>
  <si>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</si>
  <si>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</si>
  <si>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</si>
  <si>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</si>
  <si>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</si>
  <si>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</si>
  <si>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</si>
  <si>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</si>
  <si>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</si>
  <si>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</si>
  <si>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</si>
  <si>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</si>
  <si>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</si>
  <si>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</si>
  <si>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</si>
  <si>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</si>
  <si>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</si>
  <si>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</si>
  <si>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</si>
  <si>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</si>
  <si>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</si>
  <si>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</si>
  <si>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</si>
  <si>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</si>
  <si>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</si>
  <si>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</si>
  <si>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</si>
  <si>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</si>
  <si>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</si>
  <si>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</si>
  <si>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</si>
  <si>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</si>
  <si>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</si>
  <si>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</si>
  <si>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</si>
  <si>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</si>
  <si>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</si>
  <si>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</si>
  <si>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</si>
  <si>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</si>
  <si>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</si>
  <si>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</si>
  <si>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</si>
  <si>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</si>
  <si>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</si>
  <si>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</si>
  <si>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</si>
  <si>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</si>
  <si>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</si>
  <si>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</si>
  <si>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</si>
  <si>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</si>
  <si>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</si>
  <si>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</si>
  <si>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</si>
  <si>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</si>
  <si>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</si>
  <si>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</si>
  <si>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</si>
  <si>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</si>
  <si>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</si>
  <si>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</si>
  <si>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</si>
  <si>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</si>
  <si>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</si>
  <si>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</si>
  <si>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</si>
  <si>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</si>
  <si>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</si>
  <si>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</si>
  <si>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</si>
  <si>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</si>
  <si>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</si>
  <si>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</si>
  <si>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</si>
  <si>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</si>
  <si>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</si>
  <si>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</si>
  <si>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</si>
  <si>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</si>
  <si>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</si>
  <si>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</si>
  <si>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</si>
  <si>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</si>
  <si>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</si>
  <si>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</si>
  <si>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</si>
  <si>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</si>
  <si>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</si>
  <si>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</si>
  <si>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</si>
  <si>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</si>
  <si>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</si>
  <si>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</si>
  <si>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</si>
  <si>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</si>
  <si>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</si>
  <si>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</si>
  <si>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</si>
  <si>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</si>
  <si>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</si>
  <si>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</si>
  <si>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</si>
  <si>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</si>
  <si>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</si>
  <si>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</si>
  <si>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</si>
  <si>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</si>
  <si>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</si>
  <si>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</si>
  <si>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</si>
  <si>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</si>
  <si>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</si>
  <si>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</si>
  <si>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</si>
  <si>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</si>
  <si>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</si>
  <si>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</si>
  <si>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</si>
  <si>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</si>
  <si>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</si>
  <si>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</si>
  <si>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</si>
  <si>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</si>
  <si>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</si>
  <si>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</si>
  <si>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</si>
  <si>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</si>
  <si>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</si>
  <si>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</si>
  <si>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</si>
  <si>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</si>
  <si>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</si>
  <si>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</si>
  <si>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</si>
  <si>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</si>
  <si>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</si>
  <si>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</si>
  <si>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</si>
  <si>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</si>
  <si>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</si>
  <si>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</si>
  <si>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</si>
  <si>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</si>
  <si>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</si>
  <si>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</si>
  <si>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</si>
  <si>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</si>
  <si>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</si>
  <si>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</si>
  <si>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</si>
  <si>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</si>
  <si>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</si>
  <si>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</si>
  <si>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</si>
  <si>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</si>
  <si>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</si>
  <si>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</si>
  <si>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</si>
  <si>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</si>
  <si>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</si>
  <si>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</si>
  <si>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</si>
  <si>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</si>
  <si>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</si>
  <si>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</si>
  <si>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</si>
  <si>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</si>
  <si>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</si>
  <si>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</si>
  <si>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</si>
  <si>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</si>
  <si>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</si>
  <si>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</si>
  <si>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</si>
  <si>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</si>
  <si>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</si>
  <si>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</si>
  <si>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</si>
  <si>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</si>
  <si>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</si>
  <si>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</si>
  <si>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</si>
  <si>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</si>
  <si>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</si>
  <si>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</si>
  <si>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</si>
  <si>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</si>
  <si>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</si>
  <si>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</si>
  <si>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</si>
  <si>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</si>
  <si>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</si>
  <si>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</si>
  <si>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</si>
  <si>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</si>
  <si>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</si>
  <si>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</si>
  <si>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</si>
  <si>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</si>
  <si>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</si>
  <si>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</si>
  <si>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</si>
  <si>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</si>
  <si>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</si>
  <si>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</si>
  <si>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</si>
  <si>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</si>
  <si>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</si>
  <si>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</si>
  <si>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</si>
  <si>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</si>
  <si>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</si>
  <si>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</si>
  <si>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</si>
  <si>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</si>
  <si>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</si>
  <si>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</si>
  <si>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</si>
  <si>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</si>
  <si>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</si>
  <si>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</si>
  <si>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</si>
  <si>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</si>
  <si>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</si>
  <si>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</si>
  <si>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</si>
  <si>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</si>
  <si>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</si>
  <si>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</si>
  <si>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</si>
  <si>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</si>
  <si>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</si>
  <si>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</si>
  <si>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</si>
  <si>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</si>
  <si>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</si>
  <si>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</si>
  <si>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</si>
  <si>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</si>
  <si>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</si>
  <si>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</si>
  <si>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</si>
  <si>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</si>
  <si>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</si>
  <si>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</si>
  <si>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</si>
  <si>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</si>
  <si>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</si>
  <si>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</si>
  <si>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</si>
  <si>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</si>
  <si>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</si>
  <si>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</si>
  <si>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</si>
  <si>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</si>
  <si>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</si>
  <si>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</si>
  <si>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</si>
  <si>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</si>
  <si>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</si>
  <si>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</si>
  <si>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</si>
  <si>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</si>
  <si>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</si>
  <si>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</si>
  <si>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</si>
  <si>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</si>
  <si>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</si>
  <si>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</si>
  <si>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</si>
  <si>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</si>
  <si>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</si>
  <si>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</si>
  <si>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</si>
  <si>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</si>
  <si>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</si>
  <si>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</si>
  <si>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</si>
  <si>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</si>
  <si>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</si>
  <si>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</si>
  <si>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</si>
  <si>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</si>
  <si>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</si>
  <si>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</si>
  <si>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</si>
  <si>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</si>
  <si>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</si>
  <si>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</si>
  <si>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</si>
  <si>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</si>
  <si>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</si>
  <si>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</si>
  <si>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</si>
  <si>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</si>
  <si>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</si>
  <si>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</si>
  <si>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</si>
  <si>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</si>
  <si>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</si>
  <si>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</si>
  <si>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</si>
  <si>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</si>
  <si>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</si>
  <si>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</si>
  <si>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</si>
  <si>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</si>
  <si>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</si>
  <si>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</si>
  <si>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</si>
  <si>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</si>
  <si>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</si>
  <si>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</si>
  <si>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</si>
  <si>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</si>
  <si>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</si>
  <si>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</si>
  <si>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</si>
  <si>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</si>
  <si>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</si>
  <si>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</si>
  <si>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</si>
  <si>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</si>
  <si>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</si>
  <si>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</si>
  <si>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</si>
  <si>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</si>
  <si>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</si>
  <si>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</si>
  <si>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</si>
  <si>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</si>
  <si>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</si>
  <si>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</si>
  <si>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</si>
  <si>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</si>
  <si>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</si>
  <si>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</si>
  <si>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</si>
  <si>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</si>
  <si>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</si>
  <si>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</si>
  <si>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</si>
  <si>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</si>
  <si>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</si>
  <si>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</si>
  <si>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</si>
  <si>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</si>
  <si>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</si>
  <si>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</si>
  <si>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</si>
  <si>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</si>
  <si>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</si>
  <si>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</si>
  <si>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</si>
  <si>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</si>
  <si>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</si>
  <si>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</si>
  <si>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</si>
  <si>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</si>
  <si>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</si>
  <si>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</si>
  <si>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</si>
  <si>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</si>
  <si>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</si>
  <si>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</si>
  <si>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</si>
  <si>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</si>
  <si>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</si>
  <si>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</si>
  <si>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</si>
  <si>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</si>
  <si>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</si>
  <si>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</si>
  <si>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</si>
  <si>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</si>
  <si>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</si>
  <si>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</si>
  <si>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</si>
  <si>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</si>
  <si>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</si>
  <si>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</si>
  <si>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</si>
  <si>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</si>
  <si>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</si>
  <si>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</si>
  <si>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</si>
  <si>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</si>
  <si>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</si>
  <si>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</si>
  <si>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</si>
  <si>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</si>
  <si>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</si>
  <si>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</si>
  <si>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</si>
  <si>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</si>
  <si>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</si>
  <si>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</si>
  <si>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</si>
  <si>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</si>
  <si>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</si>
  <si>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</si>
  <si>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</si>
  <si>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</si>
  <si>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</si>
  <si>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</si>
  <si>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</si>
  <si>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</si>
  <si>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</si>
  <si>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</si>
  <si>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</si>
  <si>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</si>
  <si>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</si>
  <si>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</si>
  <si>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</si>
  <si>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</si>
  <si>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</si>
  <si>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</si>
  <si>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</si>
  <si>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</si>
  <si>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</si>
  <si>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</si>
  <si>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</si>
  <si>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</si>
  <si>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</si>
  <si>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</si>
  <si>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</si>
  <si>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</si>
  <si>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</si>
  <si>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</si>
  <si>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</si>
  <si>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</si>
  <si>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</si>
  <si>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</si>
  <si>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</si>
  <si>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</si>
  <si>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</si>
  <si>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</si>
  <si>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</si>
  <si>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</si>
  <si>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</si>
  <si>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</si>
  <si>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</si>
  <si>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</si>
  <si>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</si>
  <si>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</si>
  <si>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</si>
  <si>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</si>
  <si>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</si>
  <si>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</si>
  <si>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</si>
  <si>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</si>
  <si>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</si>
  <si>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</si>
  <si>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</si>
  <si>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</si>
  <si>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</si>
  <si>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</si>
  <si>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</si>
  <si>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</si>
  <si>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</si>
  <si>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</si>
  <si>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</si>
  <si>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</si>
  <si>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</si>
  <si>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</si>
  <si>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</si>
  <si>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</si>
  <si>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</si>
  <si>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</si>
  <si>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</si>
  <si>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</si>
  <si>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</si>
  <si>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</si>
  <si>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</si>
  <si>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</si>
  <si>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</si>
  <si>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</si>
  <si>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</si>
  <si>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</si>
  <si>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</si>
  <si>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</si>
  <si>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</si>
  <si>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</si>
  <si>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</si>
  <si>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</si>
  <si>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</si>
  <si>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</si>
  <si>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</si>
  <si>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</si>
  <si>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</si>
  <si>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</si>
  <si>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</si>
  <si>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</si>
  <si>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</si>
  <si>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</si>
  <si>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</si>
  <si>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</si>
  <si>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</si>
  <si>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</si>
  <si>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</si>
  <si>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</si>
  <si>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</si>
  <si>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</si>
  <si>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</si>
  <si>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</si>
  <si>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</si>
  <si>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</si>
  <si>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</si>
  <si>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</si>
  <si>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</si>
  <si>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</si>
  <si>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</si>
  <si>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</si>
  <si>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</si>
  <si>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</si>
  <si>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</si>
  <si>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</si>
  <si>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</si>
  <si>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</si>
  <si>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</si>
  <si>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</si>
  <si>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</si>
  <si>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</si>
  <si>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</si>
  <si>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</si>
  <si>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</si>
  <si>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</si>
  <si>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</si>
  <si>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</si>
  <si>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</si>
  <si>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</si>
  <si>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</si>
  <si>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</si>
  <si>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</si>
  <si>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</si>
  <si>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</si>
  <si>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</si>
  <si>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</si>
  <si>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</si>
  <si>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</si>
  <si>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</si>
  <si>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</si>
  <si>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</si>
  <si>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</si>
  <si>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</si>
  <si>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</si>
  <si>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</si>
  <si>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</si>
  <si>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</si>
  <si>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</si>
  <si>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</si>
  <si>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</si>
  <si>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</si>
  <si>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</si>
  <si>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</si>
  <si>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</si>
  <si>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</si>
  <si>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</si>
  <si>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</si>
  <si>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</si>
  <si>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</si>
  <si>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</si>
  <si>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</si>
  <si>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</si>
  <si>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</si>
  <si>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</si>
  <si>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</si>
  <si>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</si>
  <si>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</si>
  <si>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</si>
  <si>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</si>
  <si>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</si>
  <si>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</si>
  <si>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</si>
  <si>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</si>
  <si>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</si>
  <si>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</si>
  <si>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</si>
  <si>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</si>
  <si>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</si>
  <si>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</si>
  <si>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</si>
  <si>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</si>
  <si>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</si>
  <si>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</si>
  <si>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</si>
  <si>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</si>
  <si>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</si>
  <si>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</si>
  <si>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</si>
  <si>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</si>
  <si>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</si>
  <si>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</si>
  <si>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</si>
  <si>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</si>
  <si>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</si>
  <si>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</si>
  <si>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</si>
  <si>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</si>
  <si>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</si>
  <si>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</si>
  <si>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</si>
  <si>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</si>
  <si>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</si>
  <si>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</si>
  <si>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</si>
  <si>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</si>
  <si>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</si>
  <si>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</si>
  <si>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</si>
  <si>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</si>
  <si>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</si>
  <si>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</si>
  <si>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</si>
  <si>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</si>
  <si>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</si>
  <si>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</si>
  <si>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</si>
  <si>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</si>
  <si>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</si>
  <si>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</si>
  <si>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</si>
  <si>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</si>
  <si>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</si>
  <si>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</si>
  <si>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</si>
  <si>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</si>
  <si>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</si>
  <si>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</si>
  <si>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</si>
  <si>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</si>
  <si>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</si>
  <si>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</si>
  <si>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</si>
  <si>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</si>
  <si>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</si>
  <si>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</si>
  <si>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</si>
  <si>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</si>
  <si>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</si>
  <si>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</si>
  <si>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</si>
  <si>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</si>
  <si>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</si>
  <si>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</si>
  <si>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</si>
  <si>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</si>
  <si>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</si>
  <si>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</si>
  <si>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</si>
  <si>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</si>
  <si>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</si>
  <si>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</si>
  <si>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</si>
  <si>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</si>
  <si>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</si>
  <si>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</si>
  <si>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</si>
  <si>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</si>
  <si>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</si>
  <si>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</si>
  <si>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</si>
  <si>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</si>
  <si>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</si>
  <si>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</si>
  <si>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</si>
  <si>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</si>
  <si>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</si>
  <si>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</si>
  <si>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</si>
  <si>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</si>
  <si>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</si>
  <si>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</si>
  <si>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</si>
  <si>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</si>
  <si>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</si>
  <si>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</si>
  <si>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</si>
  <si>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</si>
  <si>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</si>
  <si>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</si>
  <si>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</si>
  <si>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</si>
  <si>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</si>
  <si>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</si>
  <si>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</si>
  <si>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</si>
  <si>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</si>
  <si>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</si>
  <si>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</si>
  <si>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</si>
  <si>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</si>
  <si>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</si>
  <si>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</si>
  <si>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</si>
  <si>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</si>
  <si>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</si>
  <si>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</si>
  <si>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</si>
  <si>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</si>
  <si>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</si>
  <si>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</si>
  <si>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</si>
  <si>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</si>
  <si>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</si>
  <si>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</si>
  <si>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</si>
  <si>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</si>
  <si>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</si>
  <si>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</si>
  <si>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</si>
  <si>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</si>
  <si>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</si>
  <si>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</si>
  <si>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</si>
  <si>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</si>
  <si>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</si>
  <si>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</si>
  <si>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</si>
  <si>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</si>
  <si>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</si>
  <si>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</si>
  <si>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</si>
  <si>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</si>
  <si>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</si>
  <si>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</si>
  <si>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</si>
  <si>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</si>
  <si>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</si>
  <si>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</si>
  <si>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</si>
  <si>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</si>
  <si>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</si>
  <si>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</si>
  <si>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</si>
  <si>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</si>
  <si>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</si>
  <si>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</si>
  <si>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</si>
  <si>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</si>
  <si>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</si>
  <si>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</si>
  <si>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</si>
  <si>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</si>
  <si>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</si>
  <si>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</si>
  <si>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</si>
  <si>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</si>
  <si>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</si>
  <si>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</si>
  <si>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</si>
  <si>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</si>
  <si>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</si>
  <si>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</si>
  <si>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</si>
  <si>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</si>
  <si>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</si>
  <si>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</si>
  <si>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</si>
  <si>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</si>
  <si>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</si>
  <si>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</si>
  <si>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</si>
  <si>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</si>
  <si>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</si>
  <si>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</si>
  <si>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</si>
  <si>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</si>
  <si>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</si>
  <si>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</si>
  <si>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</si>
  <si>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</si>
  <si>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</si>
  <si>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</si>
  <si>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</si>
  <si>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</si>
  <si>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</si>
  <si>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</si>
  <si>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</si>
  <si>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</si>
  <si>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</si>
  <si>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</si>
  <si>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</si>
  <si>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</si>
  <si>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</si>
  <si>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</si>
  <si>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</si>
  <si>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</si>
  <si>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</si>
  <si>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</si>
  <si>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</si>
  <si>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</si>
  <si>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</si>
  <si>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</si>
  <si>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</si>
  <si>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</si>
  <si>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</si>
  <si>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</si>
  <si>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</si>
  <si>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</si>
  <si>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</si>
  <si>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</si>
  <si>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</si>
  <si>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</si>
  <si>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</si>
  <si>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</si>
  <si>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</si>
  <si>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</si>
  <si>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</si>
  <si>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</si>
  <si>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</si>
  <si>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</si>
  <si>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</si>
  <si>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</si>
  <si>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</si>
  <si>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</si>
  <si>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</si>
  <si>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</si>
  <si>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</si>
  <si>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</si>
  <si>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</si>
  <si>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</si>
  <si>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</si>
  <si>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</si>
  <si>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</si>
  <si>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</si>
  <si>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</si>
  <si>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</si>
  <si>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</si>
  <si>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</si>
  <si>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</si>
  <si>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</si>
  <si>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</si>
  <si>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</si>
  <si>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</si>
  <si>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</si>
  <si>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</si>
  <si>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</si>
  <si>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</si>
  <si>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</si>
  <si>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</si>
  <si>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</si>
  <si>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</si>
  <si>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</si>
  <si>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</si>
  <si>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</si>
  <si>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</si>
  <si>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</si>
  <si>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</si>
  <si>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</si>
  <si>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</si>
  <si>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</si>
  <si>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</si>
  <si>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</si>
  <si>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</si>
  <si>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</si>
  <si>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</si>
  <si>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</si>
  <si>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</si>
  <si>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</si>
  <si>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</si>
  <si>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</si>
  <si>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</si>
  <si>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</si>
  <si>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</si>
  <si>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</si>
  <si>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</si>
  <si>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</si>
  <si>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</si>
  <si>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</si>
  <si>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</si>
  <si>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</si>
  <si>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</si>
  <si>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</si>
  <si>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</si>
  <si>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</si>
  <si>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</si>
  <si>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</si>
  <si>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</si>
  <si>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</si>
  <si>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</si>
  <si>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</si>
  <si>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</si>
  <si>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</si>
  <si>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</si>
  <si>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</si>
  <si>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</si>
  <si>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</si>
  <si>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</si>
  <si>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</si>
  <si>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</si>
  <si>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</si>
  <si>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</si>
  <si>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</si>
  <si>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</si>
  <si>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</si>
  <si>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</si>
  <si>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</si>
  <si>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</si>
  <si>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</si>
  <si>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</si>
  <si>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</si>
  <si>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</si>
  <si>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</si>
  <si>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</si>
  <si>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</si>
  <si>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</si>
  <si>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</si>
  <si>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</si>
  <si>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</si>
  <si>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</si>
  <si>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</si>
  <si>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</si>
  <si>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</si>
  <si>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</si>
  <si>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</si>
  <si>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</si>
  <si>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</si>
  <si>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</si>
  <si>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</si>
  <si>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</si>
  <si>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</si>
  <si>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</si>
  <si>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</si>
  <si>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</si>
  <si>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</si>
  <si>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</si>
  <si>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</si>
  <si>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</si>
  <si>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</si>
  <si>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</si>
  <si>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</si>
  <si>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</si>
  <si>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</si>
  <si>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</si>
  <si>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</si>
  <si>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</si>
  <si>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</si>
  <si>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</si>
  <si>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</si>
  <si>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</si>
  <si>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</si>
  <si>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</si>
  <si>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</si>
  <si>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</si>
  <si>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</si>
  <si>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</si>
  <si>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</si>
  <si>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</si>
  <si>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</si>
  <si>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</si>
  <si>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</si>
  <si>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</si>
  <si>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</si>
  <si>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</si>
  <si>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</si>
  <si>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</si>
  <si>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</si>
  <si>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</si>
  <si>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</si>
  <si>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</si>
  <si>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</si>
  <si>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</si>
  <si>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</si>
  <si>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</si>
  <si>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</si>
  <si>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</si>
  <si>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</si>
  <si>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</si>
  <si>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</si>
  <si>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</si>
  <si>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</si>
  <si>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</si>
  <si>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</si>
  <si>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</si>
  <si>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</si>
  <si>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</si>
  <si>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</si>
  <si>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</si>
  <si>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</si>
  <si>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</si>
  <si>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</si>
  <si>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</si>
  <si>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</si>
  <si>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</si>
  <si>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</si>
  <si>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</si>
  <si>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</si>
  <si>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</si>
  <si>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</si>
  <si>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</si>
  <si>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</si>
  <si>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</si>
  <si>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</si>
  <si>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</si>
  <si>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</si>
  <si>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</si>
  <si>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</si>
  <si>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</si>
  <si>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</si>
  <si>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</si>
  <si>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</si>
  <si>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</si>
  <si>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</si>
  <si>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</si>
  <si>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</si>
  <si>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</si>
  <si>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</si>
  <si>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</si>
  <si>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</si>
  <si>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</si>
  <si>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</si>
  <si>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</si>
  <si>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</si>
  <si>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</si>
  <si>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</si>
  <si>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</si>
  <si>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</si>
  <si>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</si>
  <si>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</si>
  <si>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</si>
  <si>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</si>
  <si>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</si>
  <si>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</si>
  <si>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</si>
  <si>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</si>
  <si>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</si>
  <si>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</si>
  <si>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</si>
  <si>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</si>
  <si>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</si>
  <si>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</si>
  <si>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</si>
  <si>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</si>
  <si>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</si>
  <si>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</si>
  <si>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</si>
  <si>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</si>
  <si>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</si>
  <si>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</si>
  <si>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</si>
  <si>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</si>
  <si>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</si>
  <si>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</si>
  <si>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</si>
  <si>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</si>
  <si>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</si>
  <si>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</si>
  <si>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</si>
  <si>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</si>
  <si>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</si>
  <si>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</si>
  <si>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</si>
  <si>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</si>
  <si>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</si>
  <si>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</si>
  <si>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</si>
  <si>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</si>
  <si>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</si>
  <si>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</si>
  <si>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</si>
  <si>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</si>
  <si>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</si>
  <si>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</si>
  <si>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</si>
  <si>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</si>
  <si>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</si>
  <si>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</si>
  <si>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</si>
  <si>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</si>
  <si>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</si>
  <si>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</si>
  <si>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</si>
  <si>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</si>
  <si>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</si>
  <si>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</si>
  <si>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</si>
  <si>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</si>
  <si>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</si>
  <si>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</si>
  <si>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</si>
  <si>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</si>
  <si>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</si>
  <si>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</si>
  <si>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</si>
  <si>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</si>
  <si>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</si>
  <si>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</si>
  <si>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</si>
  <si>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</si>
  <si>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</si>
  <si>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</si>
  <si>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</si>
  <si>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</si>
  <si>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</si>
  <si>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</si>
  <si>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</si>
  <si>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</si>
  <si>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</si>
  <si>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</si>
  <si>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</si>
  <si>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</si>
  <si>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</si>
  <si>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</si>
  <si>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</si>
  <si>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</si>
  <si>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</si>
  <si>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</si>
  <si>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</si>
  <si>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</si>
  <si>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</si>
  <si>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</si>
  <si>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</si>
  <si>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</si>
  <si>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</si>
  <si>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</si>
  <si>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</si>
  <si>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</si>
  <si>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</si>
  <si>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</si>
  <si>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</si>
  <si>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</si>
  <si>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</si>
  <si>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</si>
  <si>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</si>
  <si>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</si>
  <si>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</si>
  <si>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</si>
  <si>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</si>
  <si>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</si>
  <si>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</si>
  <si>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</si>
  <si>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</si>
  <si>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</si>
  <si>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</si>
  <si>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</si>
  <si>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</si>
  <si>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</si>
  <si>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</si>
  <si>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</si>
  <si>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</si>
  <si>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</si>
  <si>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</si>
  <si>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</si>
  <si>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</si>
  <si>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</si>
  <si>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</si>
  <si>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</si>
  <si>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</si>
  <si>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</si>
  <si>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</si>
  <si>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</si>
  <si>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</si>
  <si>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</si>
  <si>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</si>
  <si>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</si>
  <si>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</si>
  <si>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</si>
  <si>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</si>
  <si>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</si>
  <si>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</si>
  <si>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</si>
  <si>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</si>
  <si>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</si>
  <si>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</si>
  <si>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</si>
  <si>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</si>
  <si>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</si>
  <si>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</si>
  <si>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</si>
  <si>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</si>
  <si>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</si>
  <si>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</si>
  <si>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</si>
  <si>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</si>
  <si>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</si>
  <si>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</si>
  <si>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</si>
  <si>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</si>
  <si>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</si>
  <si>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</si>
  <si>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</si>
  <si>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</si>
  <si>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</si>
  <si>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</si>
  <si>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</si>
  <si>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</si>
  <si>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</si>
  <si>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</si>
  <si>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</si>
  <si>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</si>
  <si>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</si>
  <si>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</si>
  <si>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</si>
  <si>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</si>
  <si>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</si>
  <si>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</si>
  <si>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</si>
  <si>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</si>
  <si>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</si>
  <si>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</si>
  <si>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</si>
  <si>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</si>
  <si>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</si>
  <si>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</si>
  <si>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</si>
  <si>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</si>
  <si>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</si>
  <si>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</si>
  <si>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</si>
  <si>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</si>
  <si>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</si>
  <si>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</si>
  <si>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</si>
  <si>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</si>
  <si>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</si>
  <si>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</si>
  <si>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</si>
  <si>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</si>
  <si>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</si>
  <si>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</si>
  <si>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</si>
  <si>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</si>
  <si>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</si>
  <si>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</si>
  <si>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</si>
  <si>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</si>
  <si>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</si>
  <si>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</si>
  <si>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</si>
  <si>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</si>
  <si>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</si>
  <si>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</si>
  <si>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</si>
  <si>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</si>
  <si>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</si>
  <si>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</si>
  <si>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</si>
  <si>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</si>
  <si>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</si>
  <si>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</si>
  <si>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</si>
  <si>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</si>
  <si>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</si>
  <si>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</si>
  <si>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</si>
  <si>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</si>
  <si>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</si>
  <si>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</si>
  <si>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</si>
  <si>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</si>
  <si>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</si>
  <si>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</si>
  <si>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</si>
  <si>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</si>
  <si>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</si>
  <si>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</si>
  <si>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</si>
  <si>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</si>
  <si>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</si>
  <si>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</si>
  <si>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</si>
  <si>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</si>
  <si>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</si>
  <si>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</si>
  <si>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</si>
  <si>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</si>
  <si>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</si>
  <si>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</si>
  <si>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</si>
  <si>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</si>
  <si>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</si>
  <si>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</si>
  <si>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</si>
  <si>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</si>
  <si>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</si>
  <si>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</si>
  <si>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</si>
  <si>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</si>
  <si>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</si>
  <si>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</si>
  <si>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</si>
  <si>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</si>
  <si>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</si>
  <si>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</si>
  <si>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</si>
  <si>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</si>
  <si>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</si>
  <si>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</si>
  <si>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</si>
  <si>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</si>
  <si>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</si>
  <si>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</si>
  <si>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</si>
  <si>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</si>
  <si>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</si>
  <si>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</si>
  <si>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</si>
  <si>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</si>
  <si>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</si>
  <si>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</si>
  <si>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</si>
  <si>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</si>
  <si>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</si>
  <si>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</si>
  <si>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</si>
  <si>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</si>
  <si>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</si>
  <si>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</si>
  <si>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</si>
  <si>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</si>
  <si>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</si>
  <si>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</si>
  <si>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</si>
  <si>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</si>
  <si>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</si>
  <si>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</si>
  <si>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</si>
  <si>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</si>
  <si>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</si>
  <si>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</si>
  <si>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</si>
  <si>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</si>
  <si>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</si>
  <si>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</si>
  <si>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</si>
  <si>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</si>
  <si>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</si>
  <si>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</si>
  <si>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</si>
  <si>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</si>
  <si>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</si>
  <si>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</si>
  <si>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</si>
  <si>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</si>
  <si>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</si>
  <si>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</si>
  <si>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</si>
  <si>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</si>
  <si>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</si>
  <si>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</si>
  <si>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</si>
  <si>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</si>
  <si>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</si>
  <si>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</si>
  <si>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</si>
  <si>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</si>
  <si>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</si>
  <si>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</si>
  <si>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</si>
  <si>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</si>
  <si>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</si>
  <si>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</si>
  <si>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</si>
  <si>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</si>
  <si>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</si>
  <si>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</si>
  <si>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</si>
  <si>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</si>
  <si>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</si>
  <si>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</si>
  <si>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</si>
  <si>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</si>
  <si>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</si>
  <si>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</si>
  <si>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</si>
  <si>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</si>
  <si>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</si>
  <si>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</si>
  <si>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</si>
  <si>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</si>
  <si>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</si>
  <si>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</si>
  <si>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</si>
  <si>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</si>
  <si>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</si>
  <si>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</si>
  <si>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</si>
  <si>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</si>
  <si>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</si>
  <si>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</si>
  <si>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</si>
  <si>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</si>
  <si>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</si>
  <si>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</si>
  <si>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</si>
  <si>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</si>
  <si>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</si>
  <si>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</si>
  <si>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</si>
  <si>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</si>
  <si>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</si>
  <si>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</si>
  <si>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</si>
  <si>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</si>
  <si>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</si>
  <si>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</si>
  <si>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</si>
  <si>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</si>
  <si>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</si>
  <si>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</si>
  <si>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</si>
  <si>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</si>
  <si>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</si>
  <si>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</si>
  <si>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</si>
  <si>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</si>
  <si>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</si>
  <si>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</si>
  <si>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</si>
  <si>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</si>
  <si>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</si>
  <si>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</si>
  <si>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</si>
  <si>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</si>
  <si>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</si>
  <si>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</si>
  <si>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</si>
  <si>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</si>
  <si>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</si>
  <si>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</si>
  <si>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</si>
  <si>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</si>
  <si>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</si>
  <si>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</si>
  <si>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</si>
  <si>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</si>
  <si>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</si>
  <si>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</si>
  <si>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</si>
  <si>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</si>
  <si>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</si>
  <si>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</si>
  <si>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</si>
  <si>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</si>
  <si>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</si>
  <si>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</si>
  <si>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</si>
  <si>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</si>
  <si>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</si>
  <si>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</si>
  <si>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</si>
  <si>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</si>
  <si>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</si>
  <si>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</si>
  <si>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</si>
  <si>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</si>
  <si>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</si>
  <si>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</si>
  <si>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</si>
  <si>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</si>
  <si>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</si>
  <si>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</si>
  <si>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</si>
  <si>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</si>
  <si>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</si>
  <si>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</si>
  <si>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</si>
  <si>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</si>
  <si>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</si>
  <si>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</si>
  <si>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</si>
  <si>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</si>
  <si>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</si>
  <si>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</si>
  <si>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</si>
  <si>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</si>
  <si>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</si>
  <si>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</si>
  <si>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</si>
  <si>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</si>
  <si>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</si>
  <si>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</si>
  <si>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</si>
  <si>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</si>
  <si>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</si>
  <si>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</si>
  <si>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</si>
  <si>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</si>
  <si>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</si>
  <si>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</si>
  <si>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</si>
  <si>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</si>
  <si>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</si>
  <si>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</si>
  <si>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</si>
  <si>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</si>
  <si>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</si>
  <si>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</si>
  <si>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</si>
  <si>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</si>
  <si>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</si>
  <si>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</si>
  <si>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</si>
  <si>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</si>
  <si>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</si>
  <si>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</si>
  <si>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</si>
  <si>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</si>
  <si>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</si>
  <si>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</si>
  <si>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</si>
  <si>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</si>
  <si>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</si>
  <si>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</si>
  <si>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</si>
  <si>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</si>
  <si>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</si>
  <si>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</si>
  <si>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</si>
  <si>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</si>
  <si>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</si>
  <si>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</si>
  <si>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</si>
  <si>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</si>
  <si>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</si>
  <si>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</si>
  <si>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</si>
  <si>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</si>
  <si>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</si>
  <si>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</si>
  <si>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</si>
  <si>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</si>
  <si>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</si>
  <si>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</si>
  <si>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</si>
  <si>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</si>
  <si>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</si>
  <si>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</si>
  <si>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</si>
  <si>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</si>
  <si>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</si>
  <si>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</si>
  <si>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</si>
  <si>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</si>
  <si>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</si>
  <si>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</si>
  <si>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</si>
  <si>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</si>
  <si>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</si>
  <si>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</si>
  <si>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</si>
  <si>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</si>
  <si>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</si>
  <si>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</si>
  <si>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</si>
  <si>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</si>
  <si>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</si>
  <si>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</si>
  <si>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</si>
  <si>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</si>
  <si>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</si>
  <si>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</si>
  <si>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</si>
  <si>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</si>
  <si>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</si>
  <si>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</si>
  <si>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</si>
  <si>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</si>
  <si>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</si>
  <si>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</si>
  <si>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</si>
  <si>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</si>
  <si>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</si>
  <si>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</si>
  <si>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</si>
  <si>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</si>
  <si>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</si>
  <si>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</si>
  <si>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</si>
  <si>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</si>
  <si>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</si>
  <si>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</si>
  <si>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</si>
  <si>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</si>
  <si>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</si>
  <si>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</si>
  <si>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</si>
  <si>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</si>
  <si>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</si>
  <si>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</si>
  <si>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</si>
  <si>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</si>
  <si>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</si>
  <si>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</si>
  <si>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</si>
  <si>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</si>
  <si>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</si>
  <si>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</si>
  <si>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</si>
  <si>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</si>
  <si>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</si>
  <si>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</si>
  <si>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</si>
  <si>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</si>
  <si>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</si>
  <si>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</si>
  <si>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</si>
  <si>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</si>
  <si>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</si>
  <si>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</si>
  <si>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</si>
  <si>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</si>
  <si>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</si>
  <si>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</si>
  <si>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</si>
  <si>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</si>
  <si>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</si>
  <si>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</si>
  <si>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</si>
  <si>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</si>
  <si>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</si>
  <si>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</si>
  <si>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</si>
  <si>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</si>
  <si>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</si>
  <si>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</si>
  <si>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</si>
  <si>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</si>
  <si>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</si>
  <si>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</si>
  <si>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</si>
  <si>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</si>
  <si>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</si>
  <si>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</si>
  <si>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</si>
  <si>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</si>
  <si>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</si>
  <si>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</si>
  <si>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</si>
  <si>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</si>
  <si>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</si>
  <si>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</si>
  <si>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</si>
  <si>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</si>
  <si>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</si>
  <si>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</si>
  <si>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</si>
  <si>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</si>
  <si>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</si>
  <si>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</si>
  <si>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</si>
  <si>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</si>
  <si>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</si>
  <si>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</si>
  <si>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</si>
  <si>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</si>
  <si>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</si>
  <si>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</si>
  <si>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</si>
  <si>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</si>
  <si>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</si>
  <si>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</si>
  <si>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</si>
  <si>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</si>
  <si>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</si>
  <si>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</si>
  <si>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</si>
  <si>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</si>
  <si>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</si>
  <si>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</si>
  <si>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</si>
  <si>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</si>
  <si>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</si>
  <si>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</si>
  <si>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</si>
  <si>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</si>
  <si>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</si>
  <si>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</si>
  <si>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</si>
  <si>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</si>
  <si>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</si>
  <si>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</si>
  <si>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</si>
  <si>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</si>
  <si>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</si>
  <si>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</si>
  <si>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</si>
  <si>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</si>
  <si>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</si>
  <si>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</si>
  <si>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</si>
  <si>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</si>
  <si>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</si>
  <si>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</si>
  <si>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</si>
  <si>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</si>
  <si>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</si>
  <si>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</si>
  <si>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</si>
  <si>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</si>
  <si>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</si>
  <si>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</si>
  <si>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</si>
  <si>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</si>
  <si>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</si>
  <si>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</si>
  <si>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</si>
  <si>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</si>
  <si>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</si>
  <si>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</si>
  <si>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</si>
  <si>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</si>
  <si>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</si>
  <si>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</si>
  <si>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</si>
  <si>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</si>
  <si>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</si>
  <si>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</si>
  <si>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</si>
  <si>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</si>
  <si>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</si>
  <si>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</si>
  <si>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</si>
  <si>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</si>
  <si>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</si>
  <si>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</si>
  <si>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</si>
  <si>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</si>
  <si>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</si>
  <si>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</si>
  <si>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</si>
  <si>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</si>
  <si>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</si>
  <si>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</si>
  <si>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</si>
  <si>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</si>
  <si>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</si>
  <si>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</si>
  <si>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</si>
  <si>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</si>
  <si>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</si>
  <si>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</si>
  <si>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</si>
  <si>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</si>
  <si>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</si>
  <si>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</si>
  <si>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</si>
  <si>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</si>
  <si>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</si>
  <si>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</si>
  <si>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</si>
  <si>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</si>
  <si>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</si>
  <si>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</si>
  <si>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</si>
  <si>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</si>
  <si>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</si>
  <si>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</si>
  <si>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</si>
  <si>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</si>
  <si>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</si>
  <si>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</si>
  <si>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</si>
  <si>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</si>
  <si>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</si>
  <si>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</si>
  <si>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</si>
  <si>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</si>
  <si>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</si>
  <si>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</si>
  <si>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</si>
  <si>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</si>
  <si>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</si>
  <si>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</si>
  <si>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</si>
  <si>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</si>
  <si>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</si>
  <si>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</si>
  <si>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</si>
  <si>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</si>
  <si>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</si>
  <si>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</si>
  <si>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</si>
  <si>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</si>
  <si>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</si>
  <si>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</si>
  <si>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</si>
  <si>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</si>
  <si>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</si>
  <si>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</si>
  <si>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</si>
  <si>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</si>
  <si>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</si>
  <si>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</si>
  <si>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</si>
  <si>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</si>
  <si>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</si>
  <si>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</si>
  <si>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</si>
  <si>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</si>
  <si>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</si>
  <si>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</si>
  <si>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</si>
  <si>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</si>
  <si>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</si>
  <si>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</si>
  <si>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</si>
  <si>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</si>
  <si>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</si>
  <si>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</si>
  <si>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</si>
  <si>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</si>
  <si>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</si>
  <si>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</si>
  <si>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</si>
  <si>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</si>
  <si>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</si>
  <si>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</si>
  <si>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</si>
  <si>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</si>
  <si>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</si>
  <si>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</si>
  <si>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</si>
  <si>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</si>
  <si>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</si>
  <si>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</si>
  <si>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</si>
  <si>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</si>
  <si>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</si>
  <si>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</si>
  <si>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</si>
  <si>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</si>
  <si>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</si>
  <si>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</si>
  <si>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</si>
  <si>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</si>
  <si>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</si>
  <si>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</si>
  <si>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</si>
  <si>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</si>
  <si>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</si>
  <si>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</si>
  <si>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</si>
  <si>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</si>
  <si>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</si>
  <si>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</si>
  <si>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</si>
  <si>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</si>
  <si>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</si>
  <si>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</si>
  <si>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</si>
  <si>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</si>
  <si>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</si>
  <si>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</si>
  <si>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</si>
  <si>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</si>
  <si>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</si>
  <si>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</si>
  <si>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</si>
  <si>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</si>
  <si>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</si>
  <si>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</si>
  <si>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</si>
  <si>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</si>
  <si>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</si>
  <si>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</si>
  <si>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</si>
  <si>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</si>
  <si>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</si>
  <si>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</si>
  <si>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</si>
  <si>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</si>
  <si>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</si>
  <si>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</si>
  <si>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</si>
  <si>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</si>
  <si>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</si>
  <si>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</si>
  <si>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</si>
  <si>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</si>
  <si>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</si>
  <si>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</si>
  <si>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</si>
  <si>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</si>
  <si>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</si>
  <si>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</si>
  <si>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</si>
  <si>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</si>
  <si>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</si>
  <si>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</si>
  <si>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</si>
  <si>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</si>
  <si>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</si>
  <si>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</si>
  <si>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</si>
  <si>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</si>
  <si>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</si>
  <si>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</si>
  <si>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</si>
  <si>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</si>
  <si>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</si>
  <si>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</si>
  <si>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</si>
  <si>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</si>
  <si>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</si>
  <si>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</si>
  <si>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</si>
  <si>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</si>
  <si>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</si>
  <si>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</si>
  <si>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</si>
  <si>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</si>
  <si>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</si>
  <si>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</si>
  <si>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</si>
  <si>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</si>
  <si>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</si>
  <si>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</si>
  <si>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</si>
  <si>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</si>
  <si>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</si>
  <si>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</si>
  <si>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</si>
  <si>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</si>
  <si>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</si>
  <si>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</si>
  <si>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</si>
  <si>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</si>
  <si>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</si>
  <si>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</si>
  <si>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</si>
  <si>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</si>
  <si>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</si>
  <si>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</si>
  <si>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</si>
  <si>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</si>
  <si>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</si>
  <si>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</si>
  <si>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</si>
  <si>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</si>
  <si>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</si>
  <si>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</si>
  <si>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</si>
  <si>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</si>
  <si>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</si>
  <si>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</si>
  <si>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</si>
  <si>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</si>
  <si>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</si>
  <si>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</si>
  <si>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</si>
  <si>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</si>
  <si>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</si>
  <si>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</si>
  <si>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</si>
  <si>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</si>
  <si>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</si>
  <si>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</si>
  <si>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</si>
  <si>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</si>
  <si>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</si>
  <si>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</si>
  <si>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</si>
  <si>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</si>
  <si>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</si>
  <si>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</si>
  <si>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</si>
  <si>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</si>
  <si>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</si>
  <si>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</si>
  <si>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</si>
  <si>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</si>
  <si>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</si>
  <si>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</si>
  <si>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</si>
  <si>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</si>
  <si>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</si>
  <si>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</si>
  <si>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</si>
  <si>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</si>
  <si>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</si>
  <si>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</si>
  <si>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</si>
  <si>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</si>
  <si>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</si>
  <si>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</si>
  <si>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</si>
  <si>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</si>
  <si>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</si>
  <si>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</si>
  <si>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</si>
  <si>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</si>
  <si>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</si>
  <si>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</si>
  <si>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</si>
  <si>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</si>
  <si>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</si>
  <si>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</si>
  <si>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</si>
  <si>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</si>
  <si>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</si>
  <si>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</si>
  <si>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</si>
  <si>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</si>
  <si>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</si>
  <si>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</si>
  <si>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</si>
  <si>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</si>
  <si>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</si>
  <si>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</si>
  <si>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</si>
  <si>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</si>
  <si>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</si>
  <si>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</si>
  <si>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</si>
  <si>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</si>
  <si>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</si>
  <si>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</si>
  <si>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</si>
  <si>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</si>
  <si>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</si>
  <si>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</si>
  <si>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</si>
  <si>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</si>
  <si>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</si>
  <si>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</si>
  <si>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</si>
  <si>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</si>
  <si>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</si>
  <si>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</si>
  <si>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</si>
  <si>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</si>
  <si>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</si>
  <si>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</si>
  <si>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</si>
  <si>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</si>
  <si>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</si>
  <si>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</si>
  <si>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</si>
  <si>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</si>
  <si>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</si>
  <si>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</si>
  <si>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</si>
  <si>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</si>
  <si>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</si>
  <si>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</si>
  <si>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</si>
  <si>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</si>
  <si>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</si>
  <si>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</si>
  <si>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</si>
  <si>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</si>
  <si>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</si>
  <si>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</si>
  <si>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</si>
  <si>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</si>
  <si>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</si>
  <si>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</si>
  <si>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</si>
  <si>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</si>
  <si>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</si>
  <si>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</si>
  <si>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</si>
  <si>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</si>
  <si>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</si>
  <si>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</si>
  <si>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</si>
  <si>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</si>
  <si>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</si>
  <si>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</si>
  <si>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</si>
  <si>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</si>
  <si>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</si>
  <si>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</si>
  <si>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</si>
  <si>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</si>
  <si>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</si>
  <si>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</si>
  <si>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</si>
  <si>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</si>
  <si>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</si>
  <si>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</si>
  <si>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</si>
  <si>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</si>
  <si>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</si>
  <si>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</si>
  <si>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</si>
  <si>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</si>
  <si>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</si>
  <si>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</si>
  <si>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</si>
  <si>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</si>
  <si>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</si>
  <si>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</si>
  <si>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</si>
  <si>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</si>
  <si>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</si>
  <si>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</si>
  <si>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</si>
  <si>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</si>
  <si>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</si>
  <si>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</si>
  <si>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</si>
  <si>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</si>
  <si>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</si>
  <si>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</si>
  <si>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</si>
  <si>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</si>
  <si>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</si>
  <si>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</si>
  <si>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</si>
  <si>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</si>
  <si>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</si>
  <si>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</si>
  <si>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</si>
  <si>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</si>
  <si>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</si>
  <si>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</si>
  <si>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</si>
  <si>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</si>
  <si>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</si>
  <si>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</si>
  <si>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</si>
  <si>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</si>
  <si>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</si>
  <si>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</si>
  <si>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</si>
  <si>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</si>
  <si>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</si>
  <si>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</si>
  <si>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</si>
  <si>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</si>
  <si>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</si>
  <si>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</si>
  <si>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</si>
  <si>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</si>
  <si>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</si>
  <si>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</si>
  <si>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</si>
  <si>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</si>
  <si>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</si>
  <si>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</si>
  <si>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</si>
  <si>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</si>
  <si>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</si>
  <si>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</si>
  <si>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</si>
  <si>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</si>
  <si>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</si>
  <si>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</si>
  <si>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</si>
  <si>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</si>
  <si>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</si>
  <si>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</si>
  <si>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</si>
  <si>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</si>
  <si>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</si>
  <si>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</si>
  <si>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</si>
  <si>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</si>
  <si>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</si>
  <si>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</si>
  <si>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</si>
  <si>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</si>
  <si>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</si>
  <si>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</si>
  <si>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</si>
  <si>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</si>
  <si>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</si>
  <si>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</si>
  <si>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</si>
  <si>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</si>
  <si>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</si>
  <si>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</si>
  <si>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</si>
  <si>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</si>
  <si>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</si>
  <si>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</si>
  <si>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</si>
  <si>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</si>
  <si>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</si>
  <si>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</si>
  <si>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</si>
  <si>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</si>
  <si>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</si>
  <si>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</si>
  <si>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</si>
  <si>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</si>
  <si>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</si>
  <si>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</si>
  <si>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</si>
  <si>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</si>
  <si>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</si>
  <si>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</si>
  <si>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</si>
  <si>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</si>
  <si>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</si>
  <si>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</si>
  <si>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</si>
  <si>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</si>
  <si>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</si>
  <si>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</si>
  <si>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</si>
  <si>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</si>
  <si>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</si>
  <si>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</si>
  <si>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</si>
  <si>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</si>
  <si>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</si>
  <si>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</si>
  <si>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</si>
  <si>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</si>
  <si>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</si>
  <si>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</si>
  <si>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</si>
  <si>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</si>
  <si>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</si>
  <si>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</si>
  <si>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</si>
  <si>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</si>
  <si>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</si>
  <si>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</si>
  <si>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</si>
  <si>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</si>
  <si>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</si>
  <si>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</si>
  <si>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</si>
  <si>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</si>
  <si>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</si>
  <si>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</si>
  <si>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</si>
  <si>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</si>
  <si>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</si>
  <si>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</si>
  <si>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</si>
  <si>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</si>
  <si>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</si>
  <si>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</si>
  <si>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</si>
  <si>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</si>
  <si>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</si>
  <si>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</si>
  <si>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</si>
  <si>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</si>
  <si>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</si>
  <si>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</si>
  <si>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</si>
  <si>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</si>
  <si>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</si>
  <si>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</si>
  <si>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</si>
  <si>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</si>
  <si>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</si>
  <si>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</si>
  <si>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</si>
  <si>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</si>
  <si>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</si>
  <si>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</si>
  <si>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</si>
  <si>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</si>
  <si>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</si>
  <si>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</si>
  <si>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</si>
  <si>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</si>
  <si>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</si>
  <si>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</si>
  <si>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</si>
  <si>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</si>
  <si>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</si>
  <si>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</si>
  <si>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</si>
  <si>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</si>
  <si>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</si>
  <si>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</si>
  <si>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</si>
  <si>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</si>
  <si>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</si>
  <si>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</si>
  <si>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</si>
  <si>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</si>
  <si>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</si>
  <si>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</si>
  <si>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</si>
  <si>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</si>
  <si>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</si>
  <si>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</si>
  <si>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</si>
  <si>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</si>
  <si>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</si>
  <si>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</si>
  <si>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</si>
  <si>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</si>
  <si>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</si>
  <si>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</si>
  <si>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</si>
  <si>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</si>
  <si>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</si>
  <si>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</si>
  <si>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</si>
  <si>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</si>
  <si>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</si>
  <si>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</si>
  <si>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</si>
  <si>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</si>
  <si>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</si>
  <si>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</si>
  <si>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</si>
  <si>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</si>
  <si>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</si>
  <si>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</si>
  <si>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</si>
  <si>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</si>
  <si>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</si>
  <si>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</si>
  <si>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</si>
  <si>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</si>
  <si>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</si>
  <si>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</si>
  <si>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</si>
  <si>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</si>
  <si>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</si>
  <si>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</si>
  <si>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</si>
  <si>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</si>
  <si>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</si>
  <si>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</si>
  <si>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</si>
  <si>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</si>
  <si>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</si>
  <si>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</si>
  <si>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</si>
  <si>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</si>
  <si>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</si>
  <si>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</si>
  <si>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</si>
  <si>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</si>
  <si>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</si>
  <si>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</si>
  <si>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</si>
  <si>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</si>
  <si>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</si>
  <si>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</si>
  <si>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</si>
  <si>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</si>
  <si>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</si>
  <si>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</si>
  <si>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</si>
  <si>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</si>
  <si>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</si>
  <si>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</si>
  <si>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</si>
  <si>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</si>
  <si>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</si>
  <si>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</si>
  <si>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</si>
  <si>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</si>
  <si>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</si>
  <si>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</si>
  <si>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</si>
  <si>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</si>
  <si>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</si>
  <si>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</si>
  <si>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</si>
  <si>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</si>
  <si>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</si>
  <si>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</si>
  <si>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</si>
  <si>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</si>
  <si>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</si>
  <si>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</si>
  <si>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</si>
  <si>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</si>
  <si>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</si>
  <si>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</si>
  <si>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</si>
  <si>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</si>
  <si>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</si>
  <si>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</si>
  <si>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</si>
  <si>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</si>
  <si>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</si>
  <si>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</si>
  <si>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</si>
  <si>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</si>
  <si>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</si>
  <si>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</si>
  <si>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</si>
  <si>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</si>
  <si>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</si>
  <si>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</si>
  <si>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</si>
  <si>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</si>
  <si>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</si>
  <si>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</si>
  <si>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</si>
  <si>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</si>
  <si>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</si>
  <si>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</si>
  <si>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</si>
  <si>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</si>
  <si>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</si>
  <si>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</si>
  <si>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</si>
  <si>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</si>
  <si>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</si>
  <si>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</si>
  <si>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</si>
  <si>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</si>
  <si>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</si>
  <si>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</si>
  <si>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</si>
  <si>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</si>
  <si>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</si>
  <si>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</si>
  <si>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</si>
  <si>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</si>
  <si>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</si>
  <si>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</si>
  <si>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</si>
  <si>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</si>
  <si>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</si>
  <si>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</si>
  <si>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</si>
  <si>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</si>
  <si>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</si>
  <si>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</si>
  <si>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</si>
  <si>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</si>
  <si>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</si>
  <si>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</si>
  <si>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</si>
  <si>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</si>
  <si>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</si>
  <si>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</si>
  <si>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</si>
  <si>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</si>
  <si>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</si>
  <si>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</si>
  <si>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</si>
  <si>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</si>
  <si>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</si>
  <si>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</si>
  <si>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</si>
  <si>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</si>
  <si>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</si>
  <si>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</si>
  <si>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</si>
  <si>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</si>
  <si>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</si>
  <si>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</si>
  <si>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</si>
  <si>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</si>
  <si>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</si>
  <si>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</si>
  <si>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</si>
  <si>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</si>
  <si>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</si>
  <si>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</si>
  <si>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</si>
  <si>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</si>
  <si>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</si>
  <si>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</si>
  <si>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</si>
  <si>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</si>
  <si>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</si>
  <si>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</si>
  <si>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</si>
  <si>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</si>
  <si>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</si>
  <si>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</si>
  <si>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</si>
  <si>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</si>
  <si>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</si>
  <si>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</si>
  <si>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</si>
  <si>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</si>
  <si>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</si>
  <si>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</si>
  <si>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</si>
  <si>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</si>
  <si>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</si>
  <si>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</si>
  <si>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</si>
  <si>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</si>
  <si>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</si>
  <si>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</si>
  <si>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</si>
  <si>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</si>
  <si>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</si>
  <si>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</si>
  <si>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</si>
  <si>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</si>
  <si>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</si>
  <si>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</si>
  <si>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</si>
  <si>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</si>
  <si>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</si>
  <si>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</si>
  <si>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</si>
  <si>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</si>
  <si>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</si>
  <si>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</si>
  <si>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</si>
  <si>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</si>
  <si>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</si>
  <si>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</si>
  <si>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</si>
  <si>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</si>
  <si>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</si>
  <si>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</si>
  <si>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</si>
  <si>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</si>
  <si>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</si>
  <si>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</si>
  <si>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</si>
  <si>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</si>
  <si>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</si>
  <si>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</si>
  <si>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</si>
  <si>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</si>
  <si>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</si>
  <si>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</si>
  <si>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</si>
  <si>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</si>
  <si>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</si>
  <si>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</si>
  <si>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</si>
  <si>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</si>
  <si>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</si>
  <si>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</si>
  <si>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</si>
  <si>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</si>
  <si>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</si>
  <si>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</si>
  <si>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</si>
  <si>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</si>
  <si>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</si>
  <si>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</si>
  <si>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</si>
  <si>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</si>
  <si>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</si>
  <si>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</si>
  <si>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</si>
  <si>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</si>
  <si>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</si>
  <si>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</si>
  <si>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</si>
  <si>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</si>
  <si>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</si>
  <si>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</si>
  <si>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</si>
  <si>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</si>
  <si>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</si>
  <si>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</si>
  <si>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</si>
  <si>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</si>
  <si>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</si>
  <si>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</si>
  <si>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</si>
  <si>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</si>
  <si>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</si>
  <si>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</si>
  <si>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</si>
  <si>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</si>
  <si>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</si>
  <si>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</si>
  <si>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</si>
  <si>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</si>
  <si>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</si>
  <si>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</si>
  <si>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</si>
  <si>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</si>
  <si>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</si>
  <si>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</si>
  <si>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</si>
  <si>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</si>
  <si>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</si>
  <si>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</si>
  <si>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</si>
  <si>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</si>
  <si>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</si>
  <si>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</si>
  <si>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</si>
  <si>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</si>
  <si>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</si>
  <si>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</si>
  <si>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</si>
  <si>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</si>
  <si>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</si>
  <si>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</si>
  <si>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</si>
  <si>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</si>
  <si>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</si>
  <si>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</si>
  <si>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</si>
  <si>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</si>
  <si>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</si>
  <si>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</si>
  <si>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</si>
  <si>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</si>
  <si>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</si>
  <si>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</si>
  <si>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</si>
  <si>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</si>
  <si>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</si>
  <si>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</si>
  <si>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</si>
  <si>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</si>
  <si>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</si>
  <si>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</si>
  <si>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</si>
  <si>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</si>
  <si>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</si>
  <si>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</si>
  <si>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</si>
  <si>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</si>
  <si>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</si>
  <si>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</si>
  <si>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</si>
  <si>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</si>
  <si>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</si>
  <si>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</si>
  <si>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</si>
  <si>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</si>
  <si>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</si>
  <si>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</si>
  <si>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</si>
  <si>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</si>
  <si>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</si>
  <si>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</si>
  <si>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</si>
  <si>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</si>
  <si>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</si>
  <si>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</si>
  <si>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</si>
  <si>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</si>
  <si>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</si>
  <si>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</si>
  <si>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</si>
  <si>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</si>
  <si>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</si>
  <si>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</si>
  <si>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</si>
  <si>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</si>
  <si>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</si>
  <si>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</si>
  <si>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</si>
  <si>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</si>
  <si>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</si>
  <si>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</si>
  <si>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</si>
  <si>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</si>
  <si>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</si>
  <si>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</si>
  <si>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</si>
  <si>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</si>
  <si>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</si>
  <si>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</si>
  <si>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</si>
  <si>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</si>
  <si>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</si>
  <si>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</si>
  <si>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</si>
  <si>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</si>
  <si>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</si>
  <si>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</si>
  <si>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</si>
  <si>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</si>
  <si>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</si>
  <si>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</si>
  <si>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</si>
  <si>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</si>
  <si>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</si>
  <si>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</si>
  <si>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</si>
  <si>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</si>
  <si>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</si>
  <si>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</si>
  <si>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</si>
  <si>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</si>
  <si>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</si>
  <si>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</si>
  <si>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</si>
  <si>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</si>
  <si>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</si>
  <si>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</si>
  <si>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</si>
  <si>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</si>
  <si>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</si>
  <si>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</si>
  <si>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</si>
  <si>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</si>
  <si>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</si>
  <si>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</si>
  <si>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</si>
  <si>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</si>
  <si>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</si>
  <si>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</si>
  <si>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</si>
  <si>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</si>
  <si>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</si>
  <si>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</si>
  <si>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</si>
  <si>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</si>
  <si>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</si>
  <si>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</si>
  <si>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</si>
  <si>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</si>
  <si>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</si>
  <si>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</si>
  <si>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</si>
  <si>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</si>
  <si>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</si>
  <si>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</si>
  <si>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</si>
  <si>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</si>
  <si>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</si>
  <si>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</si>
  <si>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</si>
  <si>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</si>
  <si>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</si>
  <si>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</si>
  <si>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</si>
  <si>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</si>
  <si>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</si>
  <si>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</si>
  <si>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</si>
  <si>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</si>
  <si>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</si>
  <si>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</si>
  <si>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</si>
  <si>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</si>
  <si>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</si>
  <si>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</si>
  <si>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</si>
  <si>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</si>
  <si>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</si>
  <si>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</si>
  <si>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</si>
  <si>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</si>
  <si>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</si>
  <si>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</si>
  <si>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</si>
  <si>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</si>
  <si>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</si>
  <si>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</si>
  <si>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</si>
  <si>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</si>
  <si>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</si>
  <si>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</si>
  <si>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</si>
  <si>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</si>
  <si>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</si>
  <si>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</si>
  <si>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</si>
  <si>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</si>
  <si>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</si>
  <si>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</si>
  <si>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</si>
  <si>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</si>
  <si>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</si>
  <si>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</si>
  <si>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</si>
  <si>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</si>
  <si>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</si>
  <si>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</si>
  <si>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</si>
  <si>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</si>
  <si>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</si>
  <si>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</si>
  <si>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</si>
  <si>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</si>
  <si>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</si>
  <si>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</si>
  <si>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</si>
  <si>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</si>
  <si>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</si>
  <si>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</si>
  <si>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</si>
  <si>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</si>
  <si>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</si>
  <si>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</si>
  <si>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</si>
  <si>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</si>
  <si>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</si>
  <si>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</si>
  <si>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</si>
  <si>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</si>
  <si>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</si>
  <si>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</si>
  <si>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</si>
  <si>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</si>
  <si>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</si>
  <si>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</si>
  <si>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</si>
  <si>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</si>
  <si>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</si>
  <si>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</si>
  <si>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</si>
  <si>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</si>
  <si>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</si>
  <si>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</si>
  <si>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</si>
  <si>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</si>
  <si>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</si>
  <si>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</si>
  <si>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</si>
  <si>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</si>
  <si>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</si>
  <si>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</si>
  <si>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</si>
  <si>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</si>
  <si>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</si>
  <si>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</si>
  <si>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</si>
  <si>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</si>
  <si>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</si>
  <si>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</si>
  <si>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</si>
  <si>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</si>
  <si>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</si>
  <si>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</si>
  <si>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</si>
  <si>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</si>
  <si>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</si>
  <si>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</si>
  <si>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</si>
  <si>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</si>
  <si>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</si>
  <si>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</si>
  <si>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</si>
  <si>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</si>
  <si>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</si>
  <si>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</si>
  <si>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</si>
  <si>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</si>
  <si>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</si>
  <si>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</si>
  <si>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</si>
  <si>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</si>
  <si>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</si>
  <si>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</si>
  <si>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</si>
  <si>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</si>
  <si>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</si>
  <si>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</si>
  <si>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</si>
  <si>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</si>
  <si>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</si>
  <si>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</si>
  <si>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</si>
  <si>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</si>
  <si>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</si>
  <si>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</si>
  <si>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</si>
  <si>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</si>
  <si>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</si>
  <si>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</si>
  <si>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</si>
  <si>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</si>
  <si>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</si>
  <si>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</si>
  <si>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</si>
  <si>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</si>
  <si>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</si>
  <si>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</si>
  <si>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</si>
  <si>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</si>
  <si>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</si>
  <si>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</si>
  <si>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</si>
  <si>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</si>
  <si>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</si>
  <si>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</si>
  <si>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</si>
  <si>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</si>
  <si>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</si>
  <si>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</si>
  <si>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</si>
  <si>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</si>
  <si>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</si>
  <si>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</si>
  <si>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</si>
  <si>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</si>
  <si>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</si>
  <si>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</si>
  <si>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</si>
  <si>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</si>
  <si>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</si>
  <si>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</si>
  <si>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</si>
  <si>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</si>
  <si>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</si>
  <si>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</si>
  <si>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</si>
  <si>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</si>
  <si>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</si>
  <si>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</si>
  <si>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</si>
  <si>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</si>
  <si>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</si>
  <si>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</si>
  <si>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</si>
  <si>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</si>
  <si>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</si>
  <si>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</si>
  <si>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</si>
  <si>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</si>
  <si>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</si>
  <si>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</si>
  <si>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</si>
  <si>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</si>
  <si>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</si>
  <si>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</si>
  <si>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</si>
  <si>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</si>
  <si>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</si>
  <si>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</si>
  <si>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</si>
  <si>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</si>
  <si>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</si>
  <si>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</si>
  <si>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</si>
  <si>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</si>
  <si>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</si>
  <si>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</si>
  <si>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</si>
  <si>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</si>
  <si>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</si>
  <si>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</si>
  <si>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</si>
  <si>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</si>
  <si>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</si>
  <si>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</si>
  <si>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</si>
  <si>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</si>
  <si>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</si>
  <si>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</si>
  <si>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</si>
  <si>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</si>
  <si>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</si>
  <si>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</si>
  <si>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</si>
  <si>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</si>
  <si>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</si>
  <si>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</si>
  <si>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</si>
  <si>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</si>
  <si>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</si>
  <si>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</si>
  <si>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</si>
  <si>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</si>
  <si>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</si>
  <si>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</si>
  <si>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</si>
  <si>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</si>
  <si>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</si>
  <si>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</si>
  <si>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</si>
  <si>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</si>
  <si>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</si>
  <si>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</si>
  <si>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</si>
  <si>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</si>
  <si>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</si>
  <si>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</si>
  <si>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</si>
  <si>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</si>
  <si>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</si>
  <si>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</si>
  <si>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</si>
  <si>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</si>
  <si>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</si>
  <si>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</si>
  <si>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</si>
  <si>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</si>
  <si>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</si>
  <si>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</si>
  <si>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</si>
  <si>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</si>
  <si>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</si>
  <si>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</si>
  <si>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</si>
  <si>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</si>
  <si>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</si>
  <si>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</si>
  <si>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</si>
  <si>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</si>
  <si>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</si>
  <si>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</si>
  <si>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</si>
  <si>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</si>
  <si>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</si>
  <si>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</si>
  <si>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</si>
  <si>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</si>
  <si>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</si>
  <si>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</si>
  <si>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</si>
  <si>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</si>
  <si>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</si>
  <si>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</si>
  <si>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</si>
  <si>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</si>
  <si>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</si>
  <si>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</si>
  <si>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</si>
  <si>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</si>
  <si>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</si>
  <si>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</si>
  <si>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</si>
  <si>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</si>
  <si>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</si>
  <si>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</si>
  <si>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</si>
  <si>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</si>
  <si>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</si>
  <si>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</si>
  <si>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</si>
  <si>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</si>
  <si>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</si>
  <si>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</si>
  <si>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</si>
  <si>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</si>
  <si>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</si>
  <si>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</si>
  <si>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</si>
  <si>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</si>
  <si>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</si>
  <si>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</si>
  <si>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</si>
  <si>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</si>
  <si>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</si>
  <si>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</si>
  <si>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</si>
  <si>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</si>
  <si>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</si>
  <si>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</si>
  <si>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</si>
  <si>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</si>
  <si>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</si>
  <si>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</si>
  <si>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</si>
  <si>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</si>
  <si>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</si>
  <si>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</si>
  <si>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</si>
  <si>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</si>
  <si>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</si>
  <si>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</si>
  <si>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</si>
  <si>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</si>
  <si>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</si>
  <si>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</si>
  <si>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</si>
  <si>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</si>
  <si>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</si>
  <si>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</si>
  <si>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</si>
  <si>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</si>
  <si>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</si>
  <si>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</si>
  <si>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</si>
  <si>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</si>
  <si>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</si>
  <si>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</si>
  <si>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</si>
  <si>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</si>
  <si>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</si>
  <si>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</si>
  <si>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</si>
  <si>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</si>
  <si>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</si>
  <si>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</si>
  <si>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</si>
  <si>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</si>
  <si>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</si>
  <si>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</si>
  <si>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</si>
  <si>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</si>
  <si>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</si>
  <si>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</si>
  <si>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</si>
  <si>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</si>
  <si>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</si>
  <si>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</si>
  <si>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</si>
  <si>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</si>
  <si>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</si>
  <si>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</si>
  <si>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</si>
  <si>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</si>
  <si>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</si>
  <si>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</si>
  <si>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</si>
  <si>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</si>
  <si>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</si>
  <si>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</si>
  <si>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</si>
  <si>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</si>
  <si>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</si>
  <si>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</si>
  <si>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</si>
  <si>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</si>
  <si>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</si>
  <si>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</si>
  <si>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</si>
  <si>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</si>
  <si>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</si>
  <si>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</si>
  <si>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</si>
  <si>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</si>
  <si>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</si>
  <si>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</si>
  <si>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</si>
  <si>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</si>
  <si>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</si>
  <si>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</si>
  <si>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</si>
  <si>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</si>
  <si>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</si>
  <si>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</si>
  <si>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</si>
  <si>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</si>
  <si>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</si>
  <si>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</si>
  <si>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</si>
  <si>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</si>
  <si>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</si>
  <si>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</si>
  <si>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</si>
  <si>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</si>
  <si>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</si>
  <si>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</si>
  <si>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</si>
  <si>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</si>
  <si>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</si>
  <si>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</si>
  <si>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</si>
  <si>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</si>
  <si>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</si>
  <si>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</si>
  <si>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</si>
  <si>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</si>
  <si>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</si>
  <si>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</si>
  <si>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</si>
  <si>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</si>
  <si>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</si>
  <si>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</si>
  <si>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</si>
  <si>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</si>
  <si>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</si>
  <si>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</si>
  <si>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</si>
  <si>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</si>
  <si>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</si>
  <si>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</si>
  <si>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</si>
  <si>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</si>
  <si>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</si>
  <si>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</si>
  <si>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</si>
  <si>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</si>
  <si>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</si>
  <si>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</si>
  <si>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</si>
  <si>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</si>
  <si>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</si>
  <si>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</si>
  <si>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</si>
  <si>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</si>
  <si>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</si>
  <si>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</si>
  <si>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</si>
  <si>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</si>
  <si>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</si>
  <si>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</si>
  <si>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</si>
  <si>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</si>
  <si>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</si>
  <si>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</si>
  <si>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</si>
  <si>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</si>
  <si>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</si>
  <si>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</si>
  <si>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</si>
  <si>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</si>
  <si>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</si>
  <si>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</si>
  <si>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</si>
  <si>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</si>
  <si>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</si>
  <si>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</si>
  <si>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</si>
  <si>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</si>
  <si>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</si>
  <si>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</si>
  <si>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</si>
  <si>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</si>
  <si>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</si>
  <si>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</si>
  <si>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</si>
  <si>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</si>
  <si>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</si>
  <si>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</si>
  <si>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</si>
  <si>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</si>
  <si>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</si>
  <si>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</si>
  <si>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</si>
  <si>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</si>
  <si>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</si>
  <si>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</si>
  <si>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</si>
  <si>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</si>
  <si>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</si>
  <si>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</si>
  <si>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</si>
  <si>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</si>
  <si>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</si>
  <si>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</si>
  <si>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</si>
  <si>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</si>
  <si>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</si>
  <si>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</si>
  <si>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</si>
  <si>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</si>
  <si>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</si>
  <si>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</si>
  <si>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</si>
  <si>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</si>
  <si>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</si>
  <si>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</si>
  <si>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</si>
  <si>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</si>
  <si>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</si>
  <si>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</si>
  <si>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</si>
  <si>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</si>
  <si>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</si>
  <si>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</si>
  <si>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</si>
  <si>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</si>
  <si>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</si>
  <si>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</si>
  <si>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</si>
  <si>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</si>
  <si>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</si>
  <si>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</si>
  <si>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</si>
  <si>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</si>
  <si>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</si>
  <si>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</si>
  <si>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</si>
  <si>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</si>
  <si>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</si>
  <si>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</si>
  <si>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</si>
  <si>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</si>
  <si>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</si>
  <si>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</si>
  <si>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</si>
  <si>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</si>
  <si>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</si>
  <si>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</si>
  <si>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</si>
  <si>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</si>
  <si>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</si>
  <si>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</si>
  <si>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</si>
  <si>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</si>
  <si>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</si>
  <si>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</si>
  <si>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</si>
  <si>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</si>
  <si>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</si>
  <si>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</si>
  <si>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</si>
  <si>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</si>
  <si>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</si>
  <si>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</si>
  <si>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</si>
  <si>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</si>
  <si>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</si>
  <si>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</si>
  <si>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</si>
  <si>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</si>
  <si>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</si>
  <si>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</si>
  <si>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</si>
  <si>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</si>
  <si>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</si>
  <si>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</si>
  <si>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</si>
  <si>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</si>
  <si>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</si>
  <si>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</si>
  <si>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</si>
  <si>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</si>
  <si>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</si>
  <si>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</si>
  <si>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</si>
  <si>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</si>
  <si>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</si>
  <si>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</si>
  <si>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</si>
  <si>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</si>
  <si>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</si>
  <si>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</si>
  <si>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</si>
  <si>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</si>
  <si>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</si>
  <si>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</si>
  <si>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</si>
  <si>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</si>
  <si>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</si>
  <si>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</si>
  <si>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</si>
  <si>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</si>
  <si>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</si>
  <si>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</si>
  <si>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</si>
  <si>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</si>
  <si>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</si>
  <si>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</si>
  <si>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</si>
  <si>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</si>
  <si>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</si>
  <si>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</si>
  <si>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</si>
  <si>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</si>
  <si>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</si>
  <si>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</si>
  <si>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</si>
  <si>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</si>
  <si>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</si>
  <si>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</si>
  <si>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</si>
  <si>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</si>
  <si>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</si>
  <si>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</si>
  <si>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</si>
  <si>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</si>
  <si>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</si>
  <si>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</si>
  <si>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</si>
  <si>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</si>
  <si>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</si>
  <si>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</si>
  <si>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</si>
  <si>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</si>
  <si>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</si>
  <si>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</si>
  <si>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</si>
  <si>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</si>
  <si>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</si>
  <si>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</si>
  <si>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</si>
  <si>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</si>
  <si>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</si>
  <si>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</si>
  <si>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</si>
  <si>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</si>
  <si>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</si>
  <si>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</si>
  <si>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</si>
  <si>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</si>
  <si>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</si>
  <si>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</si>
  <si>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</si>
  <si>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</si>
  <si>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</si>
  <si>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</si>
  <si>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</si>
  <si>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</si>
  <si>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</si>
  <si>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</si>
  <si>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</si>
  <si>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</si>
  <si>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</si>
  <si>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</si>
  <si>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</si>
  <si>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</si>
  <si>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</si>
  <si>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</si>
  <si>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</si>
  <si>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</si>
  <si>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</si>
  <si>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</si>
  <si>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</si>
  <si>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</si>
  <si>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</si>
  <si>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</si>
  <si>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</si>
  <si>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</si>
  <si>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</si>
  <si>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</si>
  <si>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</si>
  <si>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</si>
  <si>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</si>
  <si>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</si>
  <si>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</si>
  <si>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</si>
  <si>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</si>
  <si>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</si>
  <si>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</si>
  <si>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</si>
  <si>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</si>
  <si>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</si>
  <si>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</si>
  <si>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</si>
  <si>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</si>
  <si>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</si>
  <si>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</si>
  <si>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</si>
  <si>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</si>
  <si>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</si>
  <si>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</si>
  <si>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</si>
  <si>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</si>
  <si>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</si>
  <si>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</si>
  <si>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</si>
  <si>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</si>
  <si>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</si>
  <si>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</si>
  <si>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</si>
  <si>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</si>
  <si>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</si>
  <si>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</si>
  <si>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</si>
  <si>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</si>
  <si>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</si>
  <si>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</si>
  <si>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</si>
  <si>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</si>
  <si>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</si>
  <si>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</si>
  <si>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</si>
  <si>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</si>
  <si>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</si>
  <si>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</si>
  <si>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</si>
  <si>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</si>
  <si>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</si>
  <si>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</si>
  <si>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</si>
  <si>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</si>
  <si>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</si>
  <si>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</si>
  <si>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</si>
  <si>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</si>
  <si>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</si>
  <si>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</si>
  <si>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</si>
  <si>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</si>
  <si>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</si>
  <si>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</si>
  <si>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</si>
  <si>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</si>
  <si>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</si>
  <si>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</si>
  <si>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</si>
  <si>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</si>
  <si>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</si>
  <si>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</si>
  <si>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</si>
  <si>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</si>
  <si>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</si>
  <si>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</si>
  <si>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</si>
  <si>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</si>
  <si>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</si>
  <si>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</si>
  <si>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</si>
  <si>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</si>
  <si>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</si>
  <si>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</si>
  <si>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</si>
  <si>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</si>
  <si>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</si>
  <si>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</si>
  <si>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</si>
  <si>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</si>
  <si>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</si>
  <si>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</si>
  <si>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</si>
  <si>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</si>
  <si>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</si>
  <si>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</si>
  <si>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</si>
  <si>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</si>
  <si>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</si>
  <si>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</si>
  <si>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</si>
  <si>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</si>
  <si>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</si>
  <si>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</si>
  <si>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</si>
  <si>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</si>
  <si>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</si>
  <si>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</si>
  <si>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</si>
  <si>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</si>
  <si>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</si>
  <si>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</si>
  <si>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</si>
  <si>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</si>
  <si>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</si>
  <si>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</si>
  <si>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</si>
  <si>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</si>
  <si>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</si>
  <si>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</si>
  <si>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</si>
  <si>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</si>
  <si>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</si>
  <si>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</si>
  <si>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</si>
  <si>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</si>
  <si>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</si>
  <si>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</si>
  <si>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</si>
  <si>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</si>
  <si>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</si>
  <si>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</si>
  <si>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</si>
  <si>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</si>
  <si>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</si>
  <si>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</si>
  <si>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</si>
  <si>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</si>
  <si>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</si>
  <si>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</si>
  <si>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</si>
  <si>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</si>
  <si>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</si>
  <si>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</si>
  <si>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</si>
  <si>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</si>
  <si>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</si>
  <si>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</si>
  <si>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</si>
  <si>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</si>
  <si>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</si>
  <si>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</si>
  <si>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</si>
  <si>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</si>
  <si>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</si>
  <si>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</si>
  <si>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</si>
  <si>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</si>
  <si>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</si>
  <si>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</si>
  <si>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</si>
  <si>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</si>
  <si>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</si>
  <si>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</si>
  <si>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</si>
  <si>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</si>
  <si>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</si>
  <si>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</si>
  <si>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</si>
  <si>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</si>
  <si>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</si>
  <si>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</si>
  <si>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</si>
  <si>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</si>
  <si>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</si>
  <si>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</si>
  <si>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</si>
  <si>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</si>
  <si>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</si>
  <si>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</si>
  <si>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</si>
  <si>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</si>
  <si>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</si>
  <si>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</si>
  <si>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</si>
  <si>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</si>
  <si>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</si>
  <si>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</si>
  <si>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</si>
  <si>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</si>
  <si>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</si>
  <si>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</si>
  <si>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</si>
  <si>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</si>
  <si>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</si>
  <si>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</si>
  <si>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</si>
  <si>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</si>
  <si>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</si>
  <si>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</si>
  <si>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</si>
  <si>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</si>
  <si>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</si>
  <si>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</si>
  <si>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</si>
  <si>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</si>
  <si>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</si>
  <si>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</si>
  <si>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</si>
  <si>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</si>
  <si>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</si>
  <si>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</si>
  <si>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</si>
  <si>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</si>
  <si>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</si>
  <si>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</si>
  <si>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</si>
  <si>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</si>
  <si>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</si>
  <si>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</si>
  <si>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</si>
  <si>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</si>
  <si>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</si>
  <si>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</si>
  <si>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</si>
  <si>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</si>
  <si>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</si>
  <si>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</si>
  <si>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</si>
  <si>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</si>
  <si>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</si>
  <si>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</si>
  <si>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</si>
  <si>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</si>
  <si>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</si>
  <si>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</si>
  <si>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</si>
  <si>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</si>
  <si>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</si>
  <si>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</si>
  <si>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</si>
  <si>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</si>
  <si>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</si>
  <si>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</si>
  <si>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</si>
  <si>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</si>
  <si>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</si>
  <si>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</si>
  <si>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</si>
  <si>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</si>
  <si>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</si>
  <si>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</si>
  <si>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</si>
  <si>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</si>
  <si>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</si>
  <si>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</si>
  <si>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</si>
  <si>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</si>
  <si>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</si>
  <si>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</si>
  <si>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</si>
  <si>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</si>
  <si>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</si>
  <si>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</si>
  <si>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</si>
  <si>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</si>
  <si>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</si>
  <si>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</si>
  <si>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</si>
  <si>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</si>
  <si>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</si>
  <si>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</si>
  <si>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</si>
  <si>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</si>
  <si>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</si>
  <si>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</si>
  <si>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</si>
  <si>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</si>
  <si>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</si>
  <si>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</si>
  <si>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</si>
  <si>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</si>
  <si>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</si>
  <si>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</si>
  <si>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</si>
  <si>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</si>
  <si>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</si>
  <si>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</si>
  <si>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</si>
  <si>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</si>
  <si>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</si>
  <si>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</si>
  <si>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</si>
  <si>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</si>
  <si>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</si>
  <si>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</si>
  <si>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</si>
  <si>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</si>
  <si>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</si>
  <si>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</si>
  <si>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</si>
  <si>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</si>
  <si>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</si>
  <si>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</si>
  <si>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</si>
  <si>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</si>
  <si>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</si>
  <si>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</si>
  <si>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</si>
  <si>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</si>
  <si>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</si>
  <si>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</si>
  <si>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</si>
  <si>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</si>
  <si>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</si>
  <si>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</si>
  <si>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</si>
  <si>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</si>
  <si>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</si>
  <si>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</si>
  <si>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</si>
  <si>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</si>
  <si>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</si>
  <si>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</si>
  <si>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</si>
  <si>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</si>
  <si>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</si>
  <si>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</si>
  <si>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</si>
  <si>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</si>
  <si>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</si>
  <si>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</si>
  <si>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</si>
  <si>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</si>
  <si>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</si>
  <si>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</si>
  <si>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</si>
  <si>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</si>
  <si>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</si>
  <si>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</si>
  <si>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</si>
  <si>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</si>
  <si>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</si>
  <si>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</si>
  <si>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</si>
  <si>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</si>
  <si>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</si>
  <si>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</si>
  <si>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</si>
  <si>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</si>
  <si>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</si>
  <si>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</si>
  <si>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</si>
  <si>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</si>
  <si>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</si>
  <si>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</si>
  <si>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</si>
  <si>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</si>
  <si>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</si>
  <si>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</si>
  <si>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</si>
  <si>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</si>
  <si>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</si>
  <si>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</si>
  <si>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</si>
  <si>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</si>
  <si>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</si>
  <si>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</si>
  <si>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</si>
  <si>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</si>
  <si>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</si>
  <si>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</si>
  <si>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</si>
  <si>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</si>
  <si>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</si>
  <si>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</si>
  <si>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</si>
  <si>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</si>
  <si>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</si>
  <si>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</si>
  <si>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</si>
  <si>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</si>
  <si>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</si>
  <si>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</si>
  <si>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</si>
  <si>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</si>
  <si>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</si>
  <si>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</si>
  <si>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</si>
  <si>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</si>
  <si>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</si>
  <si>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</si>
  <si>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</si>
  <si>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</si>
  <si>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</si>
  <si>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</si>
  <si>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</si>
  <si>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</si>
  <si>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</si>
  <si>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</si>
  <si>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</si>
  <si>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</si>
  <si>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</si>
  <si>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</si>
  <si>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</si>
  <si>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</si>
  <si>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</si>
  <si>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</si>
  <si>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</si>
  <si>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</si>
  <si>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</si>
  <si>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</si>
  <si>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</si>
  <si>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</si>
  <si>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</si>
  <si>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</si>
  <si>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</si>
  <si>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</si>
  <si>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</si>
  <si>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</si>
  <si>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</si>
  <si>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</si>
  <si>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</si>
  <si>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</si>
  <si>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</si>
  <si>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</si>
  <si>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</si>
  <si>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</si>
  <si>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</si>
  <si>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</si>
  <si>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</si>
  <si>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</si>
  <si>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</si>
  <si>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</si>
  <si>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</si>
  <si>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</si>
  <si>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</si>
  <si>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</si>
  <si>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</si>
  <si>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</si>
  <si>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</si>
  <si>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</si>
  <si>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</si>
  <si>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</si>
  <si>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</si>
  <si>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</si>
  <si>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</si>
  <si>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</si>
  <si>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</si>
  <si>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</si>
  <si>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</si>
  <si>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</si>
  <si>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</si>
  <si>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</si>
  <si>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</si>
  <si>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</si>
  <si>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</si>
  <si>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</si>
  <si>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</si>
  <si>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</si>
  <si>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</si>
  <si>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</si>
  <si>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</si>
  <si>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</si>
  <si>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</si>
  <si>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</si>
  <si>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</si>
  <si>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</si>
  <si>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</si>
  <si>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</si>
  <si>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</si>
  <si>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</si>
  <si>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</si>
  <si>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</si>
  <si>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</si>
  <si>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</si>
  <si>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</si>
  <si>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</si>
  <si>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</si>
  <si>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</si>
  <si>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</si>
  <si>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</si>
  <si>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</si>
  <si>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</si>
  <si>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</si>
  <si>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</si>
  <si>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</si>
  <si>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</si>
  <si>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</si>
  <si>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</si>
  <si>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</si>
  <si>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</si>
  <si>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</si>
  <si>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</si>
  <si>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</si>
  <si>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</si>
  <si>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</si>
  <si>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</si>
  <si>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</si>
  <si>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</si>
  <si>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</si>
  <si>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</si>
  <si>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</si>
  <si>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</si>
  <si>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</si>
  <si>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</si>
  <si>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</si>
  <si>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</si>
  <si>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</si>
  <si>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</si>
  <si>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</si>
  <si>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</si>
  <si>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</si>
  <si>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</si>
  <si>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</si>
  <si>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</si>
  <si>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</si>
  <si>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</si>
  <si>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</si>
  <si>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</si>
  <si>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</si>
  <si>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</si>
  <si>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</si>
  <si>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</si>
  <si>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</si>
  <si>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</si>
  <si>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</si>
  <si>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</si>
  <si>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</si>
  <si>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</si>
  <si>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</si>
  <si>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</si>
  <si>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</si>
  <si>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</si>
  <si>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</si>
  <si>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</si>
  <si>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</si>
  <si>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</si>
  <si>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</si>
  <si>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</si>
  <si>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</si>
  <si>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</si>
  <si>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</si>
  <si>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</si>
  <si>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</si>
  <si>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</si>
  <si>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</si>
  <si>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</si>
  <si>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</si>
  <si>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</si>
  <si>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</si>
  <si>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</si>
  <si>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</si>
  <si>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</si>
  <si>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</si>
  <si>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</si>
  <si>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</si>
  <si>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</si>
  <si>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</si>
  <si>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</si>
  <si>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</si>
  <si>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</si>
  <si>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</si>
  <si>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</si>
  <si>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</si>
  <si>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</si>
  <si>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</si>
  <si>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</si>
  <si>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</si>
  <si>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</si>
  <si>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</si>
  <si>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</si>
  <si>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</si>
  <si>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</si>
  <si>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</si>
  <si>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</si>
  <si>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</si>
  <si>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</si>
  <si>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</si>
  <si>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</si>
  <si>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</si>
  <si>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</si>
  <si>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</si>
  <si>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</si>
  <si>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</si>
  <si>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</si>
  <si>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</si>
  <si>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</si>
  <si>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</si>
  <si>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</si>
  <si>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</si>
  <si>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</si>
  <si>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</si>
  <si>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</si>
  <si>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</si>
  <si>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</si>
  <si>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</si>
  <si>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</si>
  <si>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</si>
  <si>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</si>
  <si>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</si>
  <si>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</si>
  <si>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</si>
  <si>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</si>
  <si>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</si>
  <si>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</si>
  <si>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</si>
  <si>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</si>
  <si>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</si>
  <si>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</si>
  <si>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</si>
  <si>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</si>
  <si>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</si>
  <si>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</si>
  <si>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</si>
  <si>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</si>
  <si>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</si>
  <si>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</si>
  <si>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</si>
  <si>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</si>
  <si>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</si>
  <si>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</si>
  <si>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</si>
  <si>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</si>
  <si>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</si>
  <si>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</si>
  <si>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</si>
  <si>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</si>
  <si>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</si>
  <si>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</si>
  <si>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</si>
  <si>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</si>
  <si>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</si>
  <si>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</si>
  <si>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</si>
  <si>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</si>
  <si>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</si>
  <si>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</si>
  <si>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</si>
  <si>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</si>
  <si>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</si>
  <si>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</si>
  <si>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</si>
  <si>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</si>
  <si>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</si>
  <si>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</si>
  <si>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</si>
  <si>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</si>
  <si>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</si>
  <si>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</si>
  <si>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</si>
  <si>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</si>
  <si>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</si>
  <si>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</si>
  <si>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</si>
  <si>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</si>
  <si>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</si>
  <si>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</si>
  <si>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</si>
  <si>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</si>
  <si>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</si>
  <si>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</si>
  <si>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</si>
  <si>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</si>
  <si>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</si>
  <si>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</si>
  <si>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</si>
  <si>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</si>
  <si>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</si>
  <si>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</si>
  <si>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</si>
  <si>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</si>
  <si>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</si>
  <si>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</si>
  <si>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</si>
  <si>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</si>
  <si>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</si>
  <si>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</si>
  <si>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</si>
  <si>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</si>
  <si>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</si>
  <si>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</si>
  <si>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</si>
  <si>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</si>
  <si>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</si>
  <si>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</si>
  <si>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</si>
  <si>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</si>
  <si>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</si>
  <si>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</si>
  <si>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</si>
  <si>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</si>
  <si>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</si>
  <si>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</si>
  <si>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</si>
  <si>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</si>
  <si>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</si>
  <si>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</si>
  <si>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</si>
  <si>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</si>
  <si>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</si>
  <si>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</si>
  <si>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</si>
  <si>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</si>
  <si>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</si>
  <si>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</si>
  <si>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</si>
  <si>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</si>
  <si>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</si>
  <si>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</si>
  <si>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</si>
  <si>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</si>
  <si>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</si>
  <si>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</si>
  <si>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</si>
  <si>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</si>
  <si>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</si>
  <si>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</si>
  <si>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</si>
  <si>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</si>
  <si>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</si>
  <si>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</si>
  <si>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</si>
  <si>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</si>
  <si>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</si>
  <si>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</si>
  <si>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</si>
  <si>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</si>
  <si>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</si>
  <si>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</si>
  <si>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</si>
  <si>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</si>
  <si>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</si>
  <si>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</si>
  <si>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</si>
  <si>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</si>
  <si>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</si>
  <si>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</si>
  <si>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</si>
  <si>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</si>
  <si>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</si>
  <si>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</si>
  <si>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</si>
  <si>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</si>
  <si>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</si>
  <si>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</si>
  <si>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</si>
  <si>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</si>
  <si>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</si>
  <si>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</si>
  <si>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</si>
  <si>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</si>
  <si>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</si>
  <si>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</si>
  <si>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</si>
  <si>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</si>
  <si>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</si>
  <si>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</si>
  <si>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</si>
  <si>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</si>
  <si>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</si>
  <si>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</si>
  <si>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</si>
  <si>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</si>
  <si>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</si>
  <si>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</si>
  <si>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</si>
  <si>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</si>
  <si>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</si>
  <si>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</si>
  <si>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</si>
  <si>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</si>
  <si>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</si>
  <si>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</si>
  <si>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</si>
  <si>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</si>
  <si>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</si>
  <si>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</si>
  <si>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</si>
  <si>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</si>
  <si>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</si>
  <si>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</si>
  <si>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</si>
  <si>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</si>
  <si>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</si>
  <si>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</si>
  <si>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</si>
  <si>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</si>
  <si>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</si>
  <si>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</si>
  <si>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</si>
  <si>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</si>
  <si>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</si>
  <si>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</si>
  <si>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</si>
  <si>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</si>
  <si>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</si>
  <si>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</si>
  <si>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</si>
  <si>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</si>
  <si>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</si>
  <si>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</si>
  <si>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</si>
  <si>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</si>
  <si>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</si>
  <si>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</si>
  <si>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</si>
  <si>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</si>
  <si>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</si>
  <si>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</si>
  <si>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</si>
  <si>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</si>
  <si>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</si>
  <si>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</si>
  <si>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</si>
  <si>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</si>
  <si>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</si>
  <si>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</si>
  <si>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</si>
  <si>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</si>
  <si>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</si>
  <si>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</si>
  <si>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</si>
  <si>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</si>
  <si>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</si>
  <si>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</si>
  <si>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</si>
  <si>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</si>
  <si>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</si>
  <si>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</si>
  <si>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</si>
  <si>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</si>
  <si>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</si>
  <si>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</si>
  <si>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</si>
  <si>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</si>
  <si>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</si>
  <si>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</si>
  <si>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</si>
  <si>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</si>
  <si>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</si>
  <si>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</si>
  <si>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</si>
  <si>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</si>
  <si>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</si>
  <si>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</si>
  <si>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</si>
  <si>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</si>
  <si>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</si>
  <si>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</si>
  <si>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</si>
  <si>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</si>
  <si>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</si>
  <si>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</si>
  <si>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</si>
  <si>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</si>
  <si>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</si>
  <si>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</si>
  <si>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</si>
  <si>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</si>
  <si>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</si>
  <si>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</si>
  <si>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</si>
  <si>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</si>
  <si>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</si>
  <si>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</si>
  <si>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</si>
  <si>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</si>
  <si>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</si>
  <si>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</si>
  <si>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</si>
  <si>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</si>
  <si>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</si>
  <si>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</si>
  <si>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</si>
  <si>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</si>
  <si>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</si>
  <si>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</si>
  <si>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</si>
  <si>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</si>
  <si>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</si>
  <si>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</si>
  <si>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</si>
  <si>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</si>
  <si>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</si>
  <si>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</si>
  <si>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</si>
  <si>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</si>
  <si>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</si>
  <si>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</si>
  <si>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</si>
  <si>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</si>
  <si>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</si>
  <si>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</si>
  <si>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</si>
  <si>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</si>
  <si>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</si>
  <si>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</si>
  <si>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</si>
  <si>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</si>
  <si>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</si>
  <si>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</si>
  <si>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</si>
  <si>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</si>
  <si>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</si>
  <si>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</si>
  <si>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</si>
  <si>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</si>
  <si>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</si>
  <si>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</si>
  <si>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</si>
  <si>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</si>
  <si>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</si>
  <si>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</si>
  <si>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</si>
  <si>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</si>
  <si>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</si>
  <si>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</si>
  <si>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</si>
  <si>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</si>
  <si>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</si>
  <si>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</si>
  <si>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</si>
  <si>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</si>
  <si>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</si>
  <si>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</si>
  <si>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</si>
  <si>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</si>
  <si>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</si>
  <si>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</si>
  <si>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</si>
  <si>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</si>
  <si>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</si>
  <si>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</si>
  <si>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</si>
  <si>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</si>
  <si>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</si>
  <si>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</si>
  <si>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</si>
  <si>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</si>
  <si>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</si>
  <si>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</si>
  <si>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</si>
  <si>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</si>
  <si>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</si>
  <si>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</si>
  <si>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</si>
  <si>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</si>
  <si>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</si>
  <si>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</si>
  <si>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</si>
  <si>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</si>
  <si>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</si>
  <si>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</si>
  <si>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</si>
  <si>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</si>
  <si>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</si>
  <si>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</si>
  <si>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</si>
  <si>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</si>
  <si>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</si>
  <si>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</si>
  <si>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</si>
  <si>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</si>
  <si>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</si>
  <si>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</si>
  <si>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</si>
  <si>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</si>
  <si>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</si>
  <si>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</si>
  <si>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</si>
  <si>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</si>
  <si>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</si>
  <si>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</si>
  <si>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</si>
  <si>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</si>
  <si>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</si>
  <si>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</si>
  <si>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</si>
  <si>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</si>
  <si>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</si>
  <si>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</si>
  <si>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</si>
  <si>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</si>
  <si>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</si>
  <si>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</si>
  <si>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</si>
  <si>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</si>
  <si>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</si>
  <si>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</si>
  <si>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</si>
  <si>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</si>
  <si>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</si>
  <si>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</si>
  <si>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</si>
  <si>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</si>
  <si>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</si>
  <si>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</si>
  <si>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</si>
  <si>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</si>
  <si>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</si>
  <si>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</si>
  <si>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</si>
  <si>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</si>
  <si>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</si>
  <si>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</si>
  <si>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</si>
  <si>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</si>
  <si>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</si>
  <si>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</si>
  <si>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</si>
  <si>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</si>
  <si>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</si>
  <si>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</si>
  <si>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</si>
  <si>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</si>
  <si>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</si>
  <si>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</si>
  <si>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</si>
  <si>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</si>
  <si>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</si>
  <si>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</si>
  <si>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</si>
  <si>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</si>
  <si>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</si>
  <si>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</si>
  <si>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</si>
  <si>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</si>
  <si>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</si>
  <si>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</si>
  <si>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</si>
  <si>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</si>
  <si>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</si>
  <si>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</si>
  <si>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</si>
  <si>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</si>
  <si>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</si>
  <si>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</si>
  <si>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</si>
  <si>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</si>
  <si>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</si>
  <si>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</si>
  <si>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</si>
  <si>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</si>
  <si>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</si>
  <si>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</si>
  <si>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</si>
  <si>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</si>
  <si>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</si>
  <si>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</si>
  <si>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</si>
  <si>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</si>
  <si>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</si>
  <si>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</si>
  <si>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</si>
  <si>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</si>
  <si>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</si>
  <si>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</si>
  <si>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</si>
  <si>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</si>
  <si>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</si>
  <si>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</si>
  <si>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</si>
  <si>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</si>
  <si>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</si>
  <si>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</si>
  <si>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</si>
  <si>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</si>
  <si>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</si>
  <si>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</si>
  <si>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</si>
  <si>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</si>
  <si>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</si>
  <si>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</si>
  <si>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</si>
  <si>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</si>
  <si>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</si>
  <si>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</si>
  <si>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</si>
  <si>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</si>
  <si>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</si>
  <si>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</si>
  <si>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</si>
  <si>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</si>
  <si>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</si>
  <si>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</si>
  <si>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</si>
  <si>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</si>
  <si>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</si>
  <si>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</si>
  <si>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</si>
  <si>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</si>
  <si>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</si>
  <si>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</si>
  <si>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</si>
  <si>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</si>
  <si>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</si>
  <si>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</si>
  <si>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</si>
  <si>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</si>
  <si>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</si>
  <si>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</si>
  <si>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</si>
  <si>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</si>
  <si>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</si>
  <si>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</si>
  <si>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</si>
  <si>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</si>
  <si>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</si>
  <si>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</si>
  <si>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</si>
  <si>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</si>
  <si>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</si>
  <si>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</si>
  <si>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</si>
  <si>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</si>
  <si>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</si>
  <si>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</si>
  <si>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</si>
  <si>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</si>
  <si>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</si>
  <si>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</si>
  <si>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</si>
  <si>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</si>
  <si>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</si>
  <si>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</si>
  <si>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</si>
  <si>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</si>
  <si>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</si>
  <si>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</si>
  <si>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</si>
  <si>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</si>
  <si>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</si>
  <si>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</si>
  <si>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</si>
  <si>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</si>
  <si>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</si>
  <si>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</si>
  <si>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</si>
  <si>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</si>
  <si>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</si>
  <si>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</si>
  <si>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</si>
  <si>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</si>
  <si>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</si>
  <si>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</si>
  <si>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</si>
  <si>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</si>
  <si>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</si>
  <si>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</si>
  <si>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</si>
  <si>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</si>
  <si>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</si>
  <si>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</si>
  <si>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</si>
  <si>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</si>
  <si>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</si>
  <si>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</si>
  <si>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</si>
  <si>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</si>
  <si>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</si>
  <si>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</si>
  <si>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</si>
  <si>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</si>
  <si>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</si>
  <si>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</si>
  <si>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</si>
  <si>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</si>
  <si>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</si>
  <si>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</si>
  <si>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</si>
  <si>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</si>
  <si>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</si>
  <si>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</si>
  <si>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</si>
  <si>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</si>
  <si>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</si>
  <si>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</si>
  <si>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</si>
  <si>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</si>
  <si>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</si>
  <si>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</si>
  <si>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</si>
  <si>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</si>
  <si>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</si>
  <si>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</si>
  <si>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</si>
  <si>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</si>
  <si>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</si>
  <si>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</si>
  <si>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</si>
  <si>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</si>
  <si>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</si>
  <si>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</si>
  <si>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</si>
  <si>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</si>
  <si>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</si>
  <si>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</si>
  <si>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</si>
  <si>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</si>
  <si>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</si>
  <si>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</si>
  <si>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</si>
  <si>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</si>
  <si>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</si>
  <si>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</si>
  <si>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</si>
  <si>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</si>
  <si>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</si>
  <si>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</si>
  <si>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</si>
  <si>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</si>
  <si>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</si>
  <si>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</si>
  <si>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</si>
  <si>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</si>
  <si>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</si>
  <si>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</si>
  <si>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</si>
  <si>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</si>
  <si>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</si>
  <si>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</si>
  <si>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</si>
  <si>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</si>
  <si>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</si>
  <si>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</si>
  <si>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</si>
  <si>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</si>
  <si>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</si>
  <si>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</si>
  <si>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</si>
  <si>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</si>
  <si>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</si>
  <si>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</si>
  <si>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</si>
  <si>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</si>
  <si>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</si>
  <si>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</si>
  <si>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</si>
  <si>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</si>
  <si>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</si>
  <si>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</si>
  <si>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</si>
  <si>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</si>
  <si>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</si>
  <si>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</si>
  <si>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</si>
  <si>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</si>
  <si>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</si>
  <si>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</si>
  <si>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</si>
  <si>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</si>
  <si>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</si>
  <si>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</si>
  <si>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</si>
  <si>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</si>
  <si>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</si>
  <si>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</si>
  <si>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</si>
  <si>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</si>
  <si>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</si>
  <si>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</si>
  <si>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</si>
  <si>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</si>
  <si>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</si>
  <si>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</si>
  <si>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</si>
  <si>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</si>
  <si>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</si>
  <si>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</si>
  <si>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</si>
  <si>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</si>
  <si>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</si>
  <si>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</si>
  <si>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</si>
  <si>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</si>
  <si>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</si>
  <si>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</si>
  <si>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</si>
  <si>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</si>
  <si>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</si>
  <si>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</si>
  <si>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</si>
  <si>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</si>
  <si>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</si>
  <si>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</si>
  <si>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</si>
  <si>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</si>
  <si>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</si>
  <si>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</si>
  <si>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</si>
  <si>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</si>
  <si>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</si>
  <si>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</si>
  <si>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</si>
  <si>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</si>
  <si>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</si>
  <si>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</si>
  <si>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</si>
  <si>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</si>
  <si>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</si>
  <si>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</si>
  <si>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</si>
  <si>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</si>
  <si>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</si>
  <si>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</si>
  <si>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</si>
  <si>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</si>
  <si>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</si>
  <si>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</si>
  <si>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</si>
  <si>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</si>
  <si>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</si>
  <si>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</si>
  <si>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</si>
  <si>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</si>
  <si>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</si>
  <si>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</si>
  <si>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</si>
  <si>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</si>
  <si>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</si>
  <si>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</si>
  <si>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</si>
  <si>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</si>
  <si>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</si>
  <si>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</si>
  <si>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</si>
  <si>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</si>
  <si>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</si>
  <si>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</si>
  <si>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</si>
  <si>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</si>
  <si>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</si>
  <si>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</si>
  <si>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</si>
  <si>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</si>
  <si>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</si>
  <si>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</si>
  <si>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</si>
  <si>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</si>
  <si>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</si>
  <si>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</si>
  <si>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</si>
  <si>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</si>
  <si>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</si>
  <si>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</si>
  <si>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</si>
  <si>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</si>
  <si>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</si>
  <si>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</si>
  <si>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</si>
  <si>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</si>
  <si>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</si>
  <si>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</si>
  <si>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</si>
  <si>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</si>
  <si>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</si>
  <si>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</si>
  <si>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</si>
  <si>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</si>
  <si>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</si>
  <si>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</si>
  <si>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</si>
  <si>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</si>
  <si>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</si>
  <si>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</si>
  <si>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</si>
  <si>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</si>
  <si>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</si>
  <si>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</si>
  <si>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</si>
  <si>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</si>
  <si>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</si>
  <si>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</si>
  <si>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</si>
  <si>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</si>
  <si>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</si>
  <si>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</si>
  <si>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</si>
  <si>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</si>
  <si>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</si>
  <si>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</si>
  <si>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</si>
  <si>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</si>
  <si>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</si>
  <si>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</si>
  <si>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</si>
  <si>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</si>
  <si>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</si>
  <si>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</si>
  <si>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</si>
  <si>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</si>
  <si>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</si>
  <si>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</si>
  <si>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</si>
  <si>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</si>
  <si>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</si>
  <si>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</si>
  <si>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</si>
  <si>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</si>
  <si>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</si>
  <si>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</si>
  <si>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</si>
  <si>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</si>
  <si>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</si>
  <si>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</si>
  <si>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</si>
  <si>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</si>
  <si>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</si>
  <si>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</si>
  <si>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</si>
  <si>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</si>
  <si>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</si>
  <si>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</si>
  <si>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</si>
  <si>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</si>
  <si>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</si>
  <si>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</si>
  <si>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</si>
  <si>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</si>
  <si>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</si>
  <si>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</si>
  <si>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</si>
  <si>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</si>
  <si>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</si>
  <si>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</si>
  <si>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</si>
  <si>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</si>
  <si>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</si>
  <si>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</si>
  <si>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</si>
  <si>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</si>
  <si>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</si>
  <si>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</si>
  <si>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</si>
  <si>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</si>
  <si>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</si>
  <si>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</si>
  <si>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</si>
  <si>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</si>
  <si>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</si>
  <si>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</si>
  <si>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</si>
  <si>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</si>
  <si>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</si>
  <si>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</si>
  <si>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</si>
  <si>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</si>
  <si>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</si>
  <si>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</si>
  <si>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</si>
  <si>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</si>
  <si>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</si>
  <si>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</si>
  <si>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</si>
  <si>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</si>
  <si>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</si>
  <si>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</si>
  <si>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</si>
  <si>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</si>
  <si>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</si>
  <si>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</si>
  <si>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</si>
  <si>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</si>
  <si>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</si>
  <si>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</si>
  <si>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</si>
  <si>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</si>
  <si>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</si>
  <si>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</si>
  <si>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</si>
  <si>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</si>
  <si>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</si>
  <si>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</si>
  <si>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</si>
  <si>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</si>
  <si>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</si>
  <si>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</si>
  <si>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</si>
  <si>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</si>
  <si>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</si>
  <si>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</si>
  <si>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</si>
  <si>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</si>
  <si>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</si>
  <si>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</si>
  <si>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</si>
  <si>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</si>
  <si>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</si>
  <si>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</si>
  <si>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</si>
  <si>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</si>
  <si>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</si>
  <si>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</si>
  <si>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</si>
  <si>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</si>
  <si>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</si>
  <si>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</si>
  <si>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</si>
  <si>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</si>
  <si>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</si>
  <si>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</si>
  <si>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</si>
  <si>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</si>
  <si>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</si>
  <si>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</si>
  <si>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</si>
  <si>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</si>
  <si>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</si>
  <si>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</si>
  <si>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</si>
  <si>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</si>
  <si>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</si>
  <si>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</si>
  <si>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</si>
  <si>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</si>
  <si>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</si>
  <si>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</si>
  <si>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</si>
  <si>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</si>
  <si>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</si>
  <si>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</si>
  <si>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</si>
  <si>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</si>
  <si>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</si>
  <si>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</si>
  <si>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</si>
  <si>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</si>
  <si>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</si>
  <si>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</si>
  <si>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</si>
  <si>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</si>
  <si>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</si>
  <si>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</si>
  <si>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</si>
  <si>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</si>
  <si>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</si>
  <si>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</si>
  <si>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</si>
  <si>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</si>
  <si>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</si>
  <si>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</si>
  <si>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</si>
  <si>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</si>
  <si>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</si>
  <si>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</si>
  <si>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</si>
  <si>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</si>
  <si>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</si>
  <si>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</si>
  <si>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</si>
  <si>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</si>
  <si>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</si>
  <si>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</si>
  <si>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</si>
  <si>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</si>
  <si>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</si>
  <si>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</si>
  <si>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</si>
  <si>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</si>
  <si>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</si>
  <si>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</si>
  <si>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</si>
  <si>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</si>
  <si>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</si>
  <si>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</si>
  <si>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</si>
  <si>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</si>
  <si>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</si>
  <si>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</si>
  <si>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</si>
  <si>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</si>
  <si>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</si>
  <si>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</si>
  <si>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</si>
  <si>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</si>
  <si>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</si>
  <si>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</si>
  <si>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</si>
  <si>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</si>
  <si>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</si>
  <si>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</si>
  <si>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</si>
  <si>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</si>
  <si>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</si>
  <si>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</si>
  <si>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</si>
  <si>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</si>
  <si>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</si>
  <si>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</si>
  <si>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</si>
  <si>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</si>
  <si>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</si>
  <si>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</si>
  <si>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</si>
  <si>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</si>
  <si>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</si>
  <si>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</si>
  <si>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</si>
  <si>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</si>
  <si>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</si>
  <si>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</si>
  <si>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</si>
  <si>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</si>
  <si>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</si>
  <si>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</si>
  <si>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</si>
  <si>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</si>
  <si>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</si>
  <si>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</si>
  <si>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</si>
  <si>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</si>
  <si>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</si>
  <si>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</si>
  <si>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</si>
  <si>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</si>
  <si>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</si>
  <si>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</si>
  <si>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</si>
  <si>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</si>
  <si>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</si>
  <si>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</si>
  <si>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</si>
  <si>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</si>
  <si>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</si>
  <si>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</si>
  <si>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</si>
  <si>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</si>
  <si>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</si>
  <si>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</si>
  <si>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</si>
  <si>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</si>
  <si>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</si>
  <si>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</si>
  <si>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</si>
  <si>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</si>
  <si>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</si>
  <si>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</si>
  <si>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</si>
  <si>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</si>
  <si>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</si>
  <si>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</si>
  <si>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</si>
  <si>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</si>
  <si>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</si>
  <si>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</si>
  <si>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</si>
  <si>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</si>
  <si>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</si>
  <si>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</si>
  <si>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</si>
  <si>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</si>
  <si>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</si>
  <si>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</si>
  <si>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</si>
  <si>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</si>
  <si>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</si>
  <si>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</si>
  <si>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</si>
  <si>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</si>
  <si>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</si>
  <si>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</si>
  <si>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</si>
  <si>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</si>
  <si>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</si>
  <si>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</si>
  <si>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</si>
  <si>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</si>
  <si>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</si>
  <si>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</si>
  <si>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</si>
  <si>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</si>
  <si>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</si>
  <si>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</si>
  <si>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</si>
  <si>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</si>
  <si>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</si>
  <si>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</si>
  <si>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</si>
  <si>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</si>
  <si>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</si>
  <si>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</si>
  <si>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</si>
  <si>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</si>
  <si>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</si>
  <si>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</si>
  <si>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</si>
  <si>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</si>
  <si>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</si>
  <si>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</si>
  <si>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</si>
  <si>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</si>
  <si>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</si>
  <si>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</si>
  <si>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</si>
  <si>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</si>
  <si>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</si>
  <si>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</si>
  <si>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</si>
  <si>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</si>
  <si>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</si>
  <si>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</si>
  <si>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</si>
  <si>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</si>
  <si>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</si>
  <si>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</si>
  <si>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</si>
  <si>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</si>
  <si>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</si>
  <si>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</si>
  <si>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</si>
  <si>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</si>
  <si>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</si>
  <si>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</si>
  <si>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</si>
  <si>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</si>
  <si>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</si>
  <si>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</si>
  <si>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</si>
  <si>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</si>
  <si>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</si>
  <si>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</si>
  <si>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</si>
  <si>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</si>
  <si>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</si>
  <si>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</si>
  <si>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</si>
  <si>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</si>
  <si>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</si>
  <si>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</si>
  <si>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</si>
  <si>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</si>
  <si>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</si>
  <si>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</si>
  <si>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</si>
  <si>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</si>
  <si>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</si>
  <si>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</si>
  <si>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</si>
  <si>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</si>
  <si>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</si>
  <si>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</si>
  <si>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</si>
  <si>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</si>
  <si>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</si>
  <si>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</si>
  <si>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</si>
  <si>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</si>
  <si>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</si>
  <si>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</si>
  <si>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</si>
  <si>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</si>
  <si>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</si>
  <si>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</si>
  <si>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</si>
  <si>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</si>
  <si>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</si>
  <si>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</si>
  <si>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</si>
  <si>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</si>
  <si>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</si>
  <si>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</si>
  <si>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</si>
  <si>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</si>
  <si>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</si>
  <si>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</si>
  <si>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</si>
  <si>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</si>
  <si>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</si>
  <si>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</si>
  <si>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</si>
  <si>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</si>
  <si>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</si>
  <si>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</si>
  <si>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</si>
  <si>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</si>
  <si>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</si>
  <si>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</si>
  <si>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</si>
  <si>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</si>
  <si>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</si>
  <si>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</si>
  <si>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</si>
  <si>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</si>
  <si>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</si>
  <si>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</si>
  <si>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</si>
  <si>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</si>
  <si>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</si>
  <si>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</si>
  <si>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</si>
  <si>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</si>
  <si>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</si>
  <si>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</si>
  <si>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</si>
  <si>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</si>
  <si>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</si>
  <si>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</si>
  <si>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</si>
  <si>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</si>
  <si>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</si>
  <si>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</si>
  <si>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</si>
  <si>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</si>
  <si>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</si>
  <si>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</si>
  <si>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</si>
  <si>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</si>
  <si>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</si>
  <si>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</si>
  <si>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</si>
  <si>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</si>
  <si>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</si>
  <si>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</si>
  <si>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</si>
  <si>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</si>
  <si>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</si>
  <si>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</si>
  <si>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</si>
  <si>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</si>
  <si>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</si>
  <si>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</si>
  <si>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</si>
  <si>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</si>
  <si>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</si>
  <si>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</si>
  <si>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</si>
  <si>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</si>
  <si>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</si>
  <si>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</si>
  <si>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</si>
  <si>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</si>
  <si>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</si>
  <si>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</si>
  <si>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</si>
  <si>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</si>
  <si>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</si>
  <si>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</si>
  <si>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</si>
  <si>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</si>
  <si>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</si>
  <si>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</si>
  <si>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</si>
  <si>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</si>
  <si>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</si>
  <si>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</si>
  <si>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</si>
  <si>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</si>
  <si>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</si>
  <si>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</si>
  <si>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</si>
  <si>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</si>
  <si>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</si>
  <si>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</si>
  <si>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</si>
  <si>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</si>
  <si>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</si>
  <si>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</si>
  <si>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</si>
  <si>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</si>
  <si>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</si>
  <si>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</si>
  <si>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</si>
  <si>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</si>
  <si>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</si>
  <si>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</si>
  <si>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</si>
  <si>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</si>
  <si>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</si>
  <si>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</si>
  <si>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</si>
  <si>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</si>
  <si>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</si>
  <si>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</si>
  <si>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</si>
  <si>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</si>
  <si>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</si>
  <si>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</si>
  <si>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</si>
  <si>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</si>
  <si>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</si>
  <si>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</si>
  <si>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</si>
  <si>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</si>
  <si>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</si>
  <si>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</si>
  <si>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</si>
  <si>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</si>
  <si>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</si>
  <si>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</si>
  <si>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</si>
  <si>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</si>
  <si>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</si>
  <si>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</si>
  <si>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</si>
  <si>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</si>
  <si>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</si>
  <si>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</si>
  <si>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</si>
  <si>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</si>
  <si>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</si>
  <si>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</si>
  <si>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</si>
  <si>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</si>
  <si>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</si>
  <si>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</si>
  <si>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</si>
  <si>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</si>
  <si>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</si>
  <si>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</si>
  <si>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</si>
  <si>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</si>
  <si>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</si>
  <si>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</si>
  <si>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</si>
  <si>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</si>
  <si>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</si>
  <si>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</si>
  <si>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</si>
  <si>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</si>
  <si>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</si>
  <si>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</si>
  <si>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</si>
  <si>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</si>
  <si>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</si>
  <si>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</si>
  <si>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</si>
  <si>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</si>
  <si>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</si>
  <si>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</si>
  <si>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</si>
  <si>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</si>
  <si>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</si>
  <si>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</si>
  <si>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</si>
  <si>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</si>
  <si>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</si>
  <si>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</si>
  <si>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</si>
  <si>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</si>
  <si>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</si>
  <si>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</si>
  <si>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</si>
  <si>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</si>
  <si>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</si>
  <si>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</si>
  <si>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</si>
  <si>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</si>
  <si>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</si>
  <si>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</si>
  <si>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</si>
  <si>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</si>
  <si>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</si>
  <si>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</si>
  <si>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</si>
  <si>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</si>
  <si>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</si>
  <si>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</si>
  <si>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</si>
  <si>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</si>
  <si>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</si>
  <si>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</si>
  <si>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</si>
  <si>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</si>
  <si>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</si>
  <si>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</si>
  <si>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</si>
  <si>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</si>
  <si>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</si>
  <si>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</si>
  <si>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</si>
  <si>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</si>
  <si>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</si>
  <si>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</si>
  <si>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</si>
  <si>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</si>
  <si>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</si>
  <si>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</si>
  <si>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</si>
  <si>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</si>
  <si>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</si>
  <si>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</si>
  <si>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</si>
  <si>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</si>
  <si>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</si>
  <si>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</si>
  <si>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</si>
  <si>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</si>
  <si>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</si>
  <si>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</si>
  <si>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</si>
  <si>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</si>
  <si>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</si>
  <si>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</si>
  <si>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</si>
  <si>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</si>
  <si>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</si>
  <si>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</si>
  <si>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</si>
  <si>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</si>
  <si>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</si>
  <si>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</si>
  <si>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</si>
  <si>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</si>
  <si>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</si>
  <si>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</si>
  <si>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</si>
  <si>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</si>
  <si>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</si>
  <si>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</si>
  <si>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</si>
  <si>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</si>
  <si>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</si>
  <si>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</si>
  <si>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</si>
  <si>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</si>
  <si>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</si>
  <si>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</si>
  <si>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</si>
  <si>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</si>
  <si>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</si>
  <si>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</si>
  <si>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</si>
  <si>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</si>
  <si>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</si>
  <si>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</si>
  <si>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</si>
  <si>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</si>
  <si>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</si>
  <si>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</si>
  <si>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</si>
  <si>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</si>
  <si>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</si>
  <si>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</si>
  <si>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</si>
  <si>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</si>
  <si>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</si>
  <si>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</si>
  <si>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</si>
  <si>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</si>
  <si>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</si>
  <si>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</si>
  <si>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</si>
  <si>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</si>
  <si>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</si>
  <si>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</si>
  <si>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</si>
  <si>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</si>
  <si>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</si>
  <si>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</si>
  <si>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</si>
  <si>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</si>
  <si>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</si>
  <si>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</si>
  <si>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</si>
  <si>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</si>
  <si>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</si>
  <si>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</si>
  <si>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</si>
  <si>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</si>
  <si>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</si>
  <si>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</si>
  <si>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</si>
  <si>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</si>
  <si>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</si>
  <si>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</si>
  <si>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</si>
  <si>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</si>
  <si>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</si>
  <si>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</si>
  <si>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</si>
  <si>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</si>
  <si>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</si>
  <si>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</si>
  <si>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</si>
  <si>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</si>
  <si>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</si>
  <si>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</si>
  <si>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</si>
  <si>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</si>
  <si>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</si>
  <si>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</si>
  <si>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</si>
  <si>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</si>
  <si>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</si>
  <si>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</si>
  <si>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</si>
  <si>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</si>
  <si>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</si>
  <si>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</si>
  <si>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</si>
  <si>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</si>
  <si>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</si>
  <si>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</si>
  <si>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</si>
  <si>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</si>
  <si>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</si>
  <si>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</si>
  <si>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</si>
  <si>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</si>
  <si>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</si>
  <si>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</si>
  <si>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</si>
  <si>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</si>
  <si>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</si>
  <si>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</si>
  <si>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</si>
  <si>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</si>
  <si>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</si>
  <si>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</si>
  <si>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</si>
  <si>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</si>
  <si>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</si>
  <si>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</si>
  <si>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</si>
  <si>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</si>
  <si>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</si>
  <si>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</si>
  <si>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</si>
  <si>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</si>
  <si>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</si>
  <si>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</si>
  <si>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</si>
  <si>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</si>
  <si>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</si>
  <si>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</si>
  <si>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</si>
  <si>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</si>
  <si>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</si>
  <si>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</si>
  <si>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</si>
  <si>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</si>
  <si>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</si>
  <si>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</si>
  <si>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</si>
  <si>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</si>
  <si>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</si>
  <si>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</si>
  <si>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</si>
  <si>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</si>
  <si>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</si>
  <si>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</si>
  <si>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</si>
  <si>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</si>
  <si>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</si>
  <si>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</si>
  <si>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</si>
  <si>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</si>
  <si>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</si>
  <si>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</si>
  <si>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</si>
  <si>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</si>
  <si>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</si>
  <si>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</si>
  <si>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</si>
  <si>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</si>
  <si>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</si>
  <si>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</si>
  <si>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</si>
  <si>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</si>
  <si>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</si>
  <si>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</si>
  <si>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</si>
  <si>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</si>
  <si>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</si>
  <si>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</si>
  <si>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</si>
  <si>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</si>
  <si>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</si>
  <si>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</si>
  <si>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</si>
  <si>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</si>
  <si>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</si>
  <si>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</si>
  <si>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</si>
  <si>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</si>
  <si>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</si>
  <si>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</si>
  <si>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</si>
  <si>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</si>
  <si>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</si>
  <si>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</si>
  <si>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</si>
  <si>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</si>
  <si>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</si>
  <si>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</si>
  <si>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</si>
  <si>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</si>
  <si>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</si>
  <si>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</si>
  <si>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</si>
  <si>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</si>
  <si>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</si>
  <si>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</si>
  <si>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</si>
  <si>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</si>
  <si>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</si>
  <si>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</si>
  <si>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</si>
  <si>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</si>
  <si>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</si>
  <si>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</si>
  <si>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</si>
  <si>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</si>
  <si>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</si>
  <si>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</si>
  <si>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</si>
  <si>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</si>
  <si>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</si>
  <si>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</si>
  <si>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</si>
  <si>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</si>
  <si>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</si>
  <si>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</si>
  <si>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</si>
  <si>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</si>
  <si>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</si>
  <si>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</si>
  <si>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</si>
  <si>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</si>
  <si>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</si>
  <si>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</si>
  <si>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</si>
  <si>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</si>
  <si>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</si>
  <si>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</si>
  <si>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</si>
  <si>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</si>
  <si>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</si>
  <si>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</si>
  <si>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</si>
  <si>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</si>
  <si>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</si>
  <si>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</si>
  <si>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</si>
  <si>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</si>
  <si>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</si>
  <si>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</si>
  <si>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</si>
  <si>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</si>
  <si>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</si>
  <si>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</si>
  <si>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</si>
  <si>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</si>
  <si>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</si>
  <si>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</si>
  <si>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</si>
  <si>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</si>
  <si>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</si>
  <si>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</si>
  <si>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</si>
  <si>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</si>
  <si>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</si>
  <si>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</si>
  <si>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</si>
  <si>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</si>
  <si>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</si>
  <si>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</si>
  <si>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</si>
  <si>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</si>
  <si>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</si>
  <si>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</si>
  <si>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</si>
  <si>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</si>
  <si>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</si>
  <si>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</si>
  <si>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</si>
  <si>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</si>
  <si>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</si>
  <si>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</si>
  <si>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</si>
  <si>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</si>
  <si>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</si>
  <si>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</si>
  <si>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</si>
  <si>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</si>
  <si>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</si>
  <si>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</si>
  <si>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</si>
  <si>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</si>
  <si>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</si>
  <si>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</si>
  <si>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</si>
  <si>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</si>
  <si>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</si>
  <si>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</si>
  <si>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</si>
  <si>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</si>
  <si>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</si>
  <si>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</si>
  <si>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</si>
  <si>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</si>
  <si>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</si>
  <si>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</si>
  <si>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</si>
  <si>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</si>
  <si>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</si>
  <si>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</si>
  <si>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</si>
  <si>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</si>
  <si>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</si>
  <si>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</si>
  <si>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</si>
  <si>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</si>
  <si>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</si>
  <si>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</si>
  <si>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</si>
  <si>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</si>
  <si>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</si>
  <si>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</si>
  <si>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</si>
  <si>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</si>
  <si>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</si>
  <si>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</si>
  <si>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</si>
  <si>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</si>
  <si>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</si>
  <si>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</si>
  <si>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</si>
  <si>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</si>
  <si>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</si>
  <si>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</si>
  <si>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</si>
  <si>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</si>
  <si>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</si>
  <si>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</si>
  <si>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</si>
  <si>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</si>
  <si>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</si>
  <si>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</si>
  <si>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</si>
  <si>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</si>
  <si>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</si>
  <si>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</si>
  <si>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</si>
  <si>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</si>
  <si>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</si>
  <si>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</si>
  <si>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</si>
  <si>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</si>
  <si>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</si>
  <si>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</si>
  <si>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</si>
  <si>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</si>
  <si>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</si>
  <si>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</si>
  <si>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</si>
  <si>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</si>
  <si>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</si>
  <si>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</si>
  <si>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</si>
  <si>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</si>
  <si>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</si>
  <si>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</si>
  <si>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</si>
  <si>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</si>
  <si>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</si>
  <si>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</si>
  <si>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</si>
  <si>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</si>
  <si>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</si>
  <si>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</si>
  <si>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</si>
  <si>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</si>
  <si>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</si>
  <si>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</si>
  <si>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</si>
  <si>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</si>
  <si>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</si>
  <si>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</si>
  <si>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</si>
  <si>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</si>
  <si>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</si>
  <si>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</si>
  <si>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</si>
  <si>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</si>
  <si>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</si>
  <si>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</si>
  <si>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</si>
  <si>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</si>
  <si>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</si>
  <si>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</si>
  <si>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</si>
  <si>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</si>
  <si>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</si>
  <si>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</si>
  <si>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</si>
  <si>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</si>
  <si>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</si>
  <si>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</si>
  <si>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</si>
  <si>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</si>
  <si>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</si>
  <si>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</si>
  <si>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</si>
  <si>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</si>
  <si>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</si>
  <si>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</si>
  <si>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</si>
  <si>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</si>
  <si>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</si>
  <si>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</si>
  <si>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</si>
  <si>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</si>
  <si>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</si>
  <si>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</si>
  <si>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</si>
  <si>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</si>
  <si>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</si>
  <si>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</si>
  <si>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</si>
  <si>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</si>
  <si>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</si>
  <si>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</si>
  <si>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</si>
  <si>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</si>
  <si>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</si>
  <si>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</si>
  <si>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</si>
  <si>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</si>
  <si>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</si>
  <si>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</si>
  <si>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</si>
  <si>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</si>
  <si>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</si>
  <si>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</si>
  <si>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</si>
  <si>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</si>
  <si>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</si>
  <si>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</si>
  <si>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</si>
  <si>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</si>
  <si>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</si>
  <si>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</si>
  <si>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</si>
  <si>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</si>
  <si>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</si>
  <si>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</si>
  <si>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</si>
  <si>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</si>
  <si>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</si>
  <si>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</si>
  <si>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</si>
  <si>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</si>
  <si>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</si>
  <si>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</si>
  <si>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</si>
  <si>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</si>
  <si>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</si>
  <si>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</si>
  <si>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</si>
  <si>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</si>
  <si>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</si>
  <si>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</si>
  <si>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</si>
  <si>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</si>
  <si>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</si>
  <si>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</si>
  <si>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</si>
  <si>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</si>
  <si>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</si>
  <si>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</si>
  <si>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</si>
  <si>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</si>
  <si>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</si>
  <si>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</si>
  <si>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</si>
  <si>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</si>
  <si>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</si>
  <si>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</si>
  <si>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</si>
  <si>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</si>
  <si>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</si>
  <si>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</si>
  <si>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</si>
  <si>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</si>
  <si>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</si>
  <si>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</si>
  <si>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</si>
  <si>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</si>
  <si>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</si>
  <si>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</si>
  <si>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</si>
  <si>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</si>
  <si>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</si>
  <si>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</si>
  <si>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</si>
  <si>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</si>
  <si>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</si>
  <si>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</si>
  <si>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</si>
  <si>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</si>
  <si>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</si>
  <si>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</si>
  <si>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</si>
  <si>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</si>
  <si>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</si>
  <si>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</si>
  <si>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</si>
  <si>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</si>
  <si>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</si>
  <si>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</si>
  <si>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</si>
  <si>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</si>
  <si>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</si>
  <si>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</si>
  <si>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</si>
  <si>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</si>
  <si>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</si>
  <si>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</si>
  <si>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</si>
  <si>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</si>
  <si>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</si>
  <si>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</si>
  <si>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</si>
  <si>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</si>
  <si>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</si>
  <si>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</si>
  <si>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</si>
  <si>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</si>
  <si>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</si>
  <si>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</si>
  <si>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</si>
  <si>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</si>
  <si>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</si>
  <si>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</si>
  <si>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</si>
  <si>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</si>
  <si>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</si>
  <si>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</si>
  <si>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</si>
  <si>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</si>
  <si>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</si>
  <si>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</si>
  <si>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</si>
  <si>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</si>
  <si>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</si>
  <si>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</si>
  <si>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</si>
  <si>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</si>
  <si>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</si>
  <si>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</si>
  <si>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</si>
  <si>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</si>
  <si>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</si>
  <si>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</si>
  <si>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</si>
  <si>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</si>
  <si>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</si>
  <si>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</si>
  <si>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</si>
  <si>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</si>
  <si>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</si>
  <si>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</si>
  <si>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</si>
  <si>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</si>
  <si>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</si>
  <si>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</si>
  <si>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</si>
  <si>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</si>
  <si>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</si>
  <si>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</si>
  <si>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</si>
  <si>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</si>
  <si>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</si>
  <si>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</si>
  <si>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</si>
  <si>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</si>
  <si>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</si>
  <si>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</si>
  <si>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</si>
  <si>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</si>
  <si>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</si>
  <si>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</si>
  <si>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</si>
  <si>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</si>
  <si>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</si>
  <si>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</si>
  <si>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</si>
  <si>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</si>
  <si>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</si>
  <si>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</si>
  <si>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</si>
  <si>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</si>
  <si>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</si>
  <si>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</si>
  <si>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</si>
  <si>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</si>
  <si>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</si>
  <si>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</si>
  <si>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</si>
  <si>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</si>
  <si>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</si>
  <si>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</si>
  <si>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</si>
  <si>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</si>
  <si>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</si>
  <si>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</si>
  <si>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</si>
  <si>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</si>
  <si>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</si>
  <si>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</si>
  <si>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</si>
  <si>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</si>
  <si>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</si>
  <si>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</si>
  <si>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</si>
  <si>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</si>
  <si>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</si>
  <si>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</si>
  <si>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</si>
  <si>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</si>
  <si>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</si>
  <si>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</si>
  <si>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</si>
  <si>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</si>
  <si>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</si>
  <si>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</si>
  <si>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</si>
  <si>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</si>
  <si>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</si>
  <si>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</si>
  <si>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</si>
  <si>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</si>
  <si>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</si>
  <si>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</si>
  <si>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</si>
  <si>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</si>
  <si>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</si>
  <si>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</si>
  <si>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</si>
  <si>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</si>
  <si>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</si>
  <si>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</si>
  <si>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</si>
  <si>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</si>
  <si>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</si>
  <si>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</si>
  <si>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</si>
  <si>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</si>
  <si>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</si>
  <si>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</si>
  <si>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</si>
  <si>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</si>
  <si>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</si>
  <si>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</si>
  <si>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</si>
  <si>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</si>
  <si>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</si>
  <si>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</si>
  <si>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</si>
  <si>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</si>
  <si>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</si>
  <si>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</si>
  <si>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</si>
  <si>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</si>
  <si>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</si>
  <si>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</si>
  <si>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</si>
  <si>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</si>
  <si>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</si>
  <si>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</si>
  <si>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</si>
  <si>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</si>
  <si>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</si>
  <si>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</si>
  <si>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</si>
  <si>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</si>
  <si>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</si>
  <si>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</si>
  <si>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</si>
  <si>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</si>
  <si>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</si>
  <si>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</si>
  <si>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</si>
  <si>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</si>
  <si>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</si>
  <si>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</si>
  <si>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</si>
  <si>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</si>
  <si>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</si>
  <si>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</si>
  <si>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</si>
  <si>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</si>
  <si>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</si>
  <si>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</si>
  <si>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</si>
  <si>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</si>
  <si>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</si>
  <si>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</si>
  <si>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</si>
  <si>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</si>
  <si>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</si>
  <si>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</si>
  <si>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</si>
  <si>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</si>
  <si>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</si>
  <si>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</si>
  <si>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</si>
  <si>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</si>
  <si>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</si>
  <si>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</si>
  <si>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</si>
  <si>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</si>
  <si>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</si>
  <si>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</si>
  <si>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</si>
  <si>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</si>
  <si>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</si>
  <si>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</si>
  <si>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</si>
  <si>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</si>
  <si>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</si>
  <si>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</si>
  <si>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</si>
  <si>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</si>
  <si>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</si>
  <si>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</si>
  <si>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</si>
  <si>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</si>
  <si>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</si>
  <si>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</si>
  <si>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</si>
  <si>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</si>
  <si>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</si>
  <si>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</si>
  <si>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</si>
  <si>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</si>
  <si>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</si>
  <si>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</si>
  <si>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</si>
  <si>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</si>
  <si>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</si>
  <si>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</si>
  <si>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</si>
  <si>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</si>
  <si>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</si>
  <si>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</si>
  <si>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</si>
  <si>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</si>
  <si>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</si>
  <si>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</si>
  <si>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</si>
  <si>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</si>
  <si>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</si>
  <si>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</si>
  <si>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</si>
  <si>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</si>
  <si>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</si>
  <si>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</si>
  <si>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</si>
  <si>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</si>
  <si>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</si>
  <si>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</si>
  <si>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</si>
  <si>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</si>
  <si>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</si>
  <si>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</si>
  <si>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</si>
  <si>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</si>
  <si>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</si>
  <si>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</si>
  <si>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</si>
  <si>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</si>
  <si>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</si>
  <si>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</si>
  <si>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</si>
  <si>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</si>
  <si>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</si>
  <si>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</si>
  <si>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</si>
  <si>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</si>
  <si>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</si>
  <si>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</si>
  <si>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</si>
  <si>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</si>
  <si>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</si>
  <si>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</si>
  <si>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</si>
  <si>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</si>
  <si>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</si>
  <si>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</si>
  <si>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</si>
  <si>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</si>
  <si>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</si>
  <si>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</si>
  <si>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</si>
  <si>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</si>
  <si>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</si>
  <si>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</si>
  <si>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</si>
  <si>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</si>
  <si>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</si>
  <si>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</si>
  <si>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</si>
  <si>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</si>
  <si>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</si>
  <si>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</si>
  <si>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</si>
  <si>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</si>
  <si>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</si>
  <si>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</si>
  <si>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</si>
  <si>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</si>
  <si>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</si>
  <si>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</si>
  <si>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</si>
  <si>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</si>
  <si>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</si>
  <si>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</si>
  <si>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</si>
  <si>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</si>
  <si>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</si>
  <si>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</si>
  <si>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</si>
  <si>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</si>
  <si>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</si>
  <si>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</si>
  <si>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</si>
  <si>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</si>
  <si>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</si>
  <si>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</si>
  <si>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</si>
  <si>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</si>
  <si>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</si>
  <si>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</si>
  <si>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</si>
  <si>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</si>
  <si>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</si>
  <si>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</si>
  <si>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</si>
  <si>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</si>
  <si>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</si>
  <si>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</si>
  <si>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</si>
  <si>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</si>
  <si>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</si>
  <si>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</si>
  <si>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</si>
  <si>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</si>
  <si>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</si>
  <si>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</si>
  <si>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</si>
  <si>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</si>
  <si>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</si>
  <si>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</si>
  <si>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</si>
  <si>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</si>
  <si>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</si>
  <si>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</si>
  <si>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</si>
  <si>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</si>
  <si>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</si>
  <si>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</si>
  <si>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</si>
  <si>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</si>
  <si>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</si>
  <si>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</si>
  <si>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</si>
  <si>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</si>
  <si>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</si>
  <si>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</si>
  <si>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</si>
  <si>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</si>
  <si>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</si>
  <si>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</si>
  <si>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</si>
  <si>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</si>
  <si>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</si>
  <si>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</si>
  <si>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</si>
  <si>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</si>
  <si>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</si>
  <si>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</si>
  <si>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</si>
  <si>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</si>
  <si>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</si>
  <si>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</si>
  <si>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</si>
  <si>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</si>
  <si>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</si>
  <si>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</si>
  <si>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</si>
  <si>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</si>
  <si>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</si>
  <si>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</si>
  <si>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</si>
  <si>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</si>
  <si>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</si>
  <si>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</si>
  <si>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</si>
  <si>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</si>
  <si>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</si>
  <si>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</si>
  <si>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</si>
  <si>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</si>
  <si>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</si>
  <si>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</si>
  <si>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</si>
  <si>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</si>
  <si>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</si>
  <si>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</si>
  <si>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</si>
  <si>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</si>
  <si>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</si>
  <si>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</si>
  <si>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</si>
  <si>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</si>
  <si>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</si>
  <si>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</si>
  <si>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</si>
  <si>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</si>
  <si>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</si>
  <si>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</si>
  <si>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</si>
  <si>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</si>
  <si>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</si>
  <si>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</si>
  <si>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</si>
  <si>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</si>
  <si>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</si>
  <si>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</si>
  <si>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</si>
  <si>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</si>
  <si>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</si>
  <si>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</si>
  <si>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</si>
  <si>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</si>
  <si>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</si>
  <si>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</si>
  <si>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</si>
  <si>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</si>
  <si>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</si>
  <si>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</si>
  <si>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</si>
  <si>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</si>
  <si>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</si>
  <si>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</si>
  <si>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</si>
  <si>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</si>
  <si>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</si>
  <si>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</si>
  <si>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</si>
  <si>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</si>
  <si>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</si>
  <si>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</si>
  <si>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</si>
  <si>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</si>
  <si>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</si>
  <si>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</si>
  <si>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</si>
  <si>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</si>
  <si>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</si>
  <si>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</si>
  <si>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</si>
  <si>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</si>
  <si>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</si>
  <si>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</si>
  <si>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</si>
  <si>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</si>
  <si>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</si>
  <si>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</si>
  <si>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</si>
  <si>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</si>
  <si>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</si>
  <si>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</si>
  <si>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</si>
  <si>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</si>
  <si>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</si>
  <si>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</si>
  <si>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</si>
  <si>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</si>
  <si>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</si>
  <si>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</si>
  <si>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</si>
  <si>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</si>
  <si>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</si>
  <si>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</si>
  <si>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</si>
  <si>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</si>
  <si>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</si>
  <si>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</si>
  <si>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</si>
  <si>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</si>
  <si>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</si>
  <si>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</si>
  <si>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</si>
  <si>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</si>
  <si>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</si>
  <si>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</si>
  <si>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</si>
  <si>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</si>
  <si>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</si>
  <si>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</si>
  <si>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</si>
  <si>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</si>
  <si>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</si>
  <si>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</si>
  <si>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</si>
  <si>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</si>
  <si>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</si>
  <si>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</si>
  <si>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</si>
  <si>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</si>
  <si>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</si>
  <si>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</si>
  <si>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</si>
  <si>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</si>
  <si>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</si>
  <si>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</si>
  <si>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</si>
  <si>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</si>
  <si>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</si>
  <si>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</si>
  <si>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</si>
  <si>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</si>
  <si>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</si>
  <si>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</si>
  <si>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</si>
  <si>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</si>
  <si>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</si>
  <si>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</si>
  <si>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</si>
  <si>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</si>
  <si>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</si>
  <si>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</si>
  <si>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</si>
  <si>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</si>
  <si>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</si>
  <si>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</si>
  <si>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</si>
  <si>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</si>
  <si>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</si>
  <si>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</si>
  <si>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</si>
  <si>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</si>
  <si>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</si>
  <si>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</si>
  <si>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</si>
  <si>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</si>
  <si>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</si>
  <si>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</si>
  <si>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</si>
  <si>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</si>
  <si>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</si>
  <si>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</si>
  <si>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</si>
  <si>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</si>
  <si>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</si>
  <si>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</si>
  <si>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</si>
  <si>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</si>
  <si>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</si>
  <si>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</si>
  <si>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</si>
  <si>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</si>
  <si>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</si>
  <si>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</si>
  <si>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</si>
  <si>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</si>
  <si>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</si>
  <si>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</si>
  <si>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</si>
  <si>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</si>
  <si>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</si>
  <si>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</si>
  <si>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</si>
  <si>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</si>
  <si>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</si>
  <si>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</si>
  <si>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</si>
  <si>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</si>
  <si>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</si>
  <si>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</si>
  <si>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</si>
  <si>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</si>
  <si>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</si>
  <si>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</si>
  <si>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</si>
  <si>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</si>
  <si>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</si>
  <si>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</si>
  <si>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</si>
  <si>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</si>
  <si>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</si>
  <si>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</si>
  <si>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</si>
  <si>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</si>
  <si>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</si>
  <si>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</si>
  <si>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</si>
  <si>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</si>
  <si>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</si>
  <si>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</si>
  <si>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</si>
  <si>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</si>
  <si>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</si>
  <si>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</si>
  <si>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</si>
  <si>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</si>
  <si>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</si>
  <si>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</si>
  <si>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</si>
  <si>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</si>
  <si>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</si>
  <si>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</si>
  <si>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</si>
  <si>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</si>
  <si>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</si>
  <si>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</si>
  <si>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</si>
  <si>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</si>
  <si>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</si>
  <si>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</si>
  <si>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</si>
  <si>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</si>
  <si>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</si>
  <si>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</si>
  <si>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</si>
  <si>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</si>
  <si>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</si>
  <si>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</si>
  <si>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</si>
  <si>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</si>
  <si>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</si>
  <si>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</si>
  <si>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</si>
  <si>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</si>
  <si>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</si>
  <si>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</si>
  <si>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</si>
  <si>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</si>
  <si>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</si>
  <si>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</si>
  <si>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</si>
  <si>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</si>
  <si>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</si>
  <si>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</si>
  <si>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</si>
  <si>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</si>
  <si>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</si>
  <si>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</si>
  <si>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</si>
  <si>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</si>
  <si>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</si>
  <si>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</si>
  <si>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</si>
  <si>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</si>
  <si>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</si>
  <si>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</si>
  <si>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</si>
  <si>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</si>
  <si>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</si>
  <si>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</si>
  <si>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</si>
  <si>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</si>
  <si>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</si>
  <si>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</si>
  <si>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</si>
  <si>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</si>
  <si>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</si>
  <si>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</si>
  <si>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</si>
  <si>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</si>
  <si>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</si>
  <si>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</si>
  <si>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</si>
  <si>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</si>
  <si>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</si>
  <si>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</si>
  <si>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</si>
  <si>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</si>
  <si>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</si>
  <si>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</si>
  <si>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</si>
  <si>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</si>
  <si>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</si>
  <si>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</si>
  <si>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</si>
  <si>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</si>
  <si>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</si>
  <si>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</si>
  <si>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</si>
  <si>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</si>
  <si>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</si>
  <si>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</si>
  <si>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</si>
  <si>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</si>
  <si>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</si>
  <si>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</si>
  <si>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</si>
  <si>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</si>
  <si>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</si>
  <si>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</si>
  <si>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</si>
  <si>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</si>
  <si>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</si>
  <si>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</si>
  <si>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</si>
  <si>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</si>
  <si>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</si>
  <si>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</si>
  <si>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</si>
  <si>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</si>
  <si>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</si>
  <si>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</si>
  <si>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</si>
  <si>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</si>
  <si>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</si>
  <si>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</si>
  <si>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</si>
  <si>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</si>
  <si>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</si>
  <si>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</si>
  <si>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</si>
  <si>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</si>
  <si>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</si>
  <si>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</si>
  <si>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</si>
  <si>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</si>
  <si>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</si>
  <si>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</si>
  <si>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</si>
  <si>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</si>
  <si>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</si>
  <si>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</si>
  <si>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</si>
  <si>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</si>
  <si>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</si>
  <si>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</si>
  <si>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</si>
  <si>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</si>
  <si>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</si>
  <si>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</si>
  <si>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</si>
  <si>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</si>
  <si>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</si>
  <si>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</si>
  <si>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</si>
  <si>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</si>
  <si>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</si>
  <si>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</si>
  <si>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</si>
  <si>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</si>
  <si>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</si>
  <si>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</si>
  <si>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</si>
  <si>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</si>
  <si>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</si>
  <si>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</si>
  <si>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</si>
  <si>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</si>
  <si>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</si>
  <si>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</si>
  <si>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</si>
  <si>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</si>
  <si>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</si>
  <si>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</si>
  <si>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</si>
  <si>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</si>
  <si>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</si>
  <si>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</si>
  <si>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</si>
  <si>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</si>
  <si>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</si>
  <si>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</si>
  <si>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</si>
  <si>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</si>
  <si>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</si>
  <si>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</si>
  <si>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</si>
  <si>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</si>
  <si>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</si>
  <si>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</si>
  <si>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</si>
  <si>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</si>
  <si>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</si>
  <si>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</si>
  <si>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</si>
  <si>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</si>
  <si>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</si>
  <si>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</si>
  <si>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</si>
  <si>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</si>
  <si>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</si>
  <si>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</si>
  <si>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</si>
  <si>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</si>
  <si>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</si>
  <si>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</si>
  <si>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</si>
  <si>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</si>
  <si>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</si>
  <si>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</si>
  <si>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</si>
  <si>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</si>
  <si>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</si>
  <si>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</si>
  <si>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</si>
  <si>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</si>
  <si>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</si>
  <si>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</si>
  <si>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</si>
  <si>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</si>
  <si>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</si>
  <si>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</si>
  <si>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</si>
  <si>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</si>
  <si>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</si>
  <si>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</si>
  <si>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</si>
  <si>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</si>
  <si>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</si>
  <si>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</si>
  <si>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</si>
  <si>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</si>
  <si>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</si>
  <si>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</si>
  <si>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</si>
  <si>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</si>
  <si>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</si>
  <si>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</si>
  <si>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</si>
  <si>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</si>
  <si>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</si>
  <si>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</si>
  <si>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</si>
  <si>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</si>
  <si>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</si>
  <si>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</si>
  <si>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</si>
  <si>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</si>
  <si>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</si>
  <si>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</si>
  <si>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</si>
  <si>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</si>
  <si>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</si>
  <si>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</si>
  <si>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</si>
  <si>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</si>
  <si>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</si>
  <si>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</si>
  <si>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</si>
  <si>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</si>
  <si>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</si>
  <si>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</si>
  <si>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</si>
  <si>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</si>
  <si>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</si>
  <si>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</si>
  <si>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</si>
  <si>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</si>
  <si>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</si>
  <si>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</si>
  <si>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</si>
  <si>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</si>
  <si>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</si>
  <si>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</si>
  <si>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</si>
  <si>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</si>
  <si>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</si>
  <si>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</si>
  <si>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</si>
  <si>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</si>
  <si>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</si>
  <si>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</si>
  <si>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</si>
  <si>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</si>
  <si>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</si>
  <si>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</si>
  <si>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</si>
  <si>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</si>
  <si>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</si>
  <si>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</si>
  <si>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</si>
  <si>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</si>
  <si>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</si>
  <si>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</si>
  <si>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</si>
  <si>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</si>
  <si>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</si>
  <si>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</si>
  <si>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</si>
  <si>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</si>
  <si>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</si>
  <si>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</si>
  <si>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</si>
  <si>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</si>
  <si>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</si>
  <si>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</si>
  <si>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</si>
  <si>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</si>
  <si>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</si>
  <si>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</si>
  <si>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</si>
  <si>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</si>
  <si>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</si>
  <si>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</si>
  <si>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</si>
  <si>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</si>
  <si>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</si>
  <si>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</si>
  <si>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</si>
  <si>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</si>
  <si>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</si>
  <si>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</si>
  <si>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</si>
  <si>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</si>
  <si>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</si>
  <si>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</si>
  <si>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</si>
  <si>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</si>
  <si>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</si>
  <si>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</si>
  <si>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</si>
  <si>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</si>
  <si>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</si>
  <si>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</si>
  <si>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</si>
  <si>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</si>
  <si>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</si>
  <si>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</si>
  <si>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</si>
  <si>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</si>
  <si>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</si>
  <si>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</si>
  <si>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</si>
  <si>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</si>
  <si>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</si>
  <si>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</si>
  <si>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</si>
  <si>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</si>
  <si>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</si>
  <si>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</si>
  <si>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</si>
  <si>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</si>
  <si>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</si>
  <si>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</si>
  <si>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</si>
  <si>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</si>
  <si>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</si>
  <si>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</si>
  <si>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</si>
  <si>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</si>
  <si>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</si>
  <si>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</si>
  <si>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</si>
  <si>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</si>
  <si>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</si>
  <si>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</si>
  <si>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</si>
  <si>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</si>
  <si>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</si>
  <si>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</si>
  <si>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</si>
  <si>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</si>
  <si>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</si>
  <si>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</si>
  <si>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</si>
  <si>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</si>
  <si>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</si>
  <si>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</si>
  <si>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</si>
  <si>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</si>
  <si>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</si>
  <si>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</si>
  <si>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</si>
  <si>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</si>
  <si>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</si>
  <si>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</si>
  <si>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</si>
  <si>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</si>
  <si>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</si>
  <si>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</si>
  <si>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</si>
  <si>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</si>
  <si>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</si>
  <si>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</si>
  <si>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</si>
  <si>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</si>
  <si>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</si>
  <si>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</si>
  <si>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</si>
  <si>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</si>
  <si>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</si>
  <si>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</si>
  <si>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</si>
  <si>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</si>
  <si>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</si>
  <si>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</si>
  <si>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</si>
  <si>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</si>
  <si>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</si>
  <si>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</si>
  <si>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</si>
  <si>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</si>
  <si>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</si>
  <si>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</si>
  <si>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</si>
  <si>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</si>
  <si>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</si>
  <si>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</si>
  <si>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</si>
  <si>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</si>
  <si>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</si>
  <si>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</si>
  <si>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</si>
  <si>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</si>
  <si>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</si>
  <si>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</si>
  <si>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</si>
  <si>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</si>
  <si>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</si>
  <si>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</si>
  <si>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</si>
  <si>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</si>
  <si>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</si>
  <si>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</si>
  <si>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</si>
  <si>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</si>
  <si>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</si>
  <si>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</si>
  <si>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</si>
  <si>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</si>
  <si>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</si>
  <si>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</si>
  <si>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</si>
  <si>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</si>
  <si>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</si>
  <si>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</si>
  <si>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</si>
  <si>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</si>
  <si>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</si>
  <si>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</si>
  <si>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</si>
  <si>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</si>
  <si>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</si>
  <si>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</si>
  <si>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</si>
  <si>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</si>
  <si>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</si>
  <si>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</si>
  <si>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</si>
  <si>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</si>
  <si>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</si>
  <si>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</si>
  <si>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</si>
  <si>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</si>
  <si>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</si>
  <si>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</si>
  <si>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</si>
  <si>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</si>
  <si>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</si>
  <si>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</si>
  <si>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</si>
  <si>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</si>
  <si>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</si>
  <si>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</si>
  <si>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</si>
  <si>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</si>
  <si>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</si>
  <si>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</si>
  <si>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</si>
  <si>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</si>
  <si>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</si>
  <si>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</si>
  <si>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</si>
  <si>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</si>
  <si>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</si>
  <si>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</si>
  <si>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</si>
  <si>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</si>
  <si>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</si>
  <si>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</si>
  <si>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</si>
  <si>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</si>
  <si>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</si>
  <si>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</si>
  <si>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</si>
  <si>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</si>
  <si>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</si>
  <si>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</si>
  <si>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</si>
  <si>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</si>
  <si>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</si>
  <si>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</si>
  <si>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</si>
  <si>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</si>
  <si>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</si>
  <si>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</si>
  <si>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</si>
  <si>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</si>
  <si>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</si>
  <si>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</si>
  <si>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</si>
  <si>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</si>
  <si>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</si>
  <si>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</si>
  <si>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</si>
  <si>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</si>
  <si>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</si>
  <si>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</si>
  <si>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</si>
  <si>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</si>
  <si>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</si>
  <si>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</si>
  <si>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</si>
  <si>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</si>
  <si>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</si>
  <si>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</si>
  <si>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</si>
  <si>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</si>
  <si>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</si>
  <si>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</si>
  <si>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</si>
  <si>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</si>
  <si>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</si>
  <si>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</si>
  <si>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</si>
  <si>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</si>
  <si>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</si>
  <si>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</si>
  <si>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</si>
  <si>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</si>
  <si>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</si>
  <si>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</si>
  <si>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</si>
  <si>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</si>
  <si>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</si>
  <si>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</si>
  <si>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</si>
  <si>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</si>
  <si>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</si>
  <si>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</si>
  <si>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</si>
  <si>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</si>
  <si>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</si>
  <si>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</si>
  <si>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</si>
  <si>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</si>
  <si>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</si>
  <si>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</si>
  <si>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</si>
  <si>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</si>
  <si>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</si>
  <si>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</si>
  <si>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</si>
  <si>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</si>
  <si>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</si>
  <si>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</si>
  <si>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</si>
  <si>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</si>
  <si>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</si>
  <si>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</si>
  <si>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</si>
  <si>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</si>
  <si>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</si>
  <si>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</si>
  <si>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</si>
  <si>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</si>
  <si>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</si>
  <si>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</si>
  <si>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</si>
  <si>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</si>
  <si>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</si>
  <si>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</si>
  <si>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</si>
  <si>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</si>
  <si>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</si>
  <si>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</si>
  <si>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</si>
  <si>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</si>
  <si>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</si>
  <si>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</si>
  <si>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</si>
  <si>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</si>
  <si>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</si>
  <si>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</si>
  <si>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</si>
  <si>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</si>
  <si>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</si>
  <si>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</si>
  <si>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</si>
  <si>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</si>
  <si>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</si>
  <si>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</si>
  <si>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</si>
  <si>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</si>
  <si>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</si>
  <si>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</si>
  <si>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</si>
  <si>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</si>
  <si>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</si>
  <si>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</si>
  <si>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</si>
  <si>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</si>
  <si>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</si>
  <si>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</si>
  <si>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</si>
  <si>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</si>
  <si>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</si>
  <si>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</si>
  <si>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</si>
  <si>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</si>
  <si>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</si>
  <si>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</si>
  <si>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</si>
  <si>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</si>
  <si>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</si>
  <si>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</si>
  <si>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</si>
  <si>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</si>
  <si>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</si>
  <si>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</si>
  <si>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</si>
  <si>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</si>
  <si>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</si>
  <si>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</si>
  <si>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</si>
  <si>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</si>
  <si>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</si>
  <si>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</si>
  <si>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</si>
  <si>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</si>
  <si>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</si>
  <si>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</si>
  <si>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</si>
  <si>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</si>
  <si>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</si>
  <si>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</si>
  <si>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</si>
  <si>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</si>
  <si>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</si>
  <si>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</si>
  <si>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</si>
  <si>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</si>
  <si>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</si>
  <si>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</si>
  <si>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</si>
  <si>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</si>
  <si>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</si>
  <si>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</si>
  <si>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</si>
  <si>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</si>
  <si>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</si>
  <si>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</si>
  <si>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</si>
  <si>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</si>
  <si>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</si>
  <si>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</si>
  <si>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</si>
  <si>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</si>
  <si>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</si>
  <si>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</si>
  <si>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</si>
  <si>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</si>
  <si>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</si>
  <si>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</si>
  <si>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</si>
  <si>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</si>
  <si>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</si>
  <si>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</si>
  <si>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</si>
  <si>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</si>
  <si>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</si>
  <si>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</si>
  <si>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</si>
  <si>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</si>
  <si>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</si>
  <si>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</si>
  <si>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</si>
  <si>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</si>
  <si>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</si>
  <si>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</si>
  <si>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</si>
  <si>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</si>
  <si>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</si>
  <si>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</si>
  <si>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</si>
  <si>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</si>
  <si>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</si>
  <si>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</si>
  <si>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</si>
  <si>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</si>
  <si>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</si>
  <si>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</si>
  <si>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</si>
  <si>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</si>
  <si>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</si>
  <si>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</si>
  <si>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</si>
  <si>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</si>
  <si>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</si>
  <si>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</si>
  <si>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</si>
  <si>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</si>
  <si>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</si>
  <si>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</si>
  <si>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</si>
  <si>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</si>
  <si>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</si>
  <si>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</si>
  <si>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</si>
  <si>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</si>
  <si>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</si>
  <si>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</si>
  <si>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</si>
  <si>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</si>
  <si>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</si>
  <si>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</si>
  <si>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</si>
  <si>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</si>
  <si>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</si>
  <si>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</si>
  <si>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</si>
  <si>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</si>
  <si>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</si>
  <si>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</si>
  <si>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</si>
  <si>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</si>
  <si>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</si>
  <si>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</si>
  <si>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</si>
  <si>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</si>
  <si>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</si>
  <si>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</si>
  <si>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</si>
  <si>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</si>
  <si>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</si>
  <si>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</si>
  <si>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</si>
  <si>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</si>
  <si>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</si>
  <si>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</si>
  <si>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</si>
  <si>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</si>
  <si>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</si>
  <si>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</si>
  <si>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</si>
  <si>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</si>
  <si>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</si>
  <si>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</si>
  <si>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</si>
  <si>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</si>
  <si>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</si>
  <si>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</si>
  <si>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</si>
  <si>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</si>
  <si>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</si>
  <si>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</si>
  <si>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</si>
  <si>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</si>
  <si>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</si>
  <si>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</si>
  <si>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</si>
  <si>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</si>
  <si>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</si>
  <si>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</si>
  <si>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</si>
  <si>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</si>
  <si>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</si>
  <si>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</si>
  <si>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</si>
  <si>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</si>
  <si>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</si>
  <si>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</si>
  <si>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</si>
  <si>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</si>
  <si>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</si>
  <si>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</si>
  <si>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</si>
  <si>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</si>
  <si>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</si>
  <si>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</si>
  <si>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</si>
  <si>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</si>
  <si>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</si>
  <si>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</si>
  <si>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</si>
  <si>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</si>
  <si>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</si>
  <si>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</si>
  <si>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</si>
  <si>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</si>
  <si>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</si>
  <si>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</si>
  <si>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</si>
  <si>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</si>
  <si>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</si>
  <si>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</si>
  <si>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</si>
  <si>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</si>
  <si>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</si>
  <si>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</si>
  <si>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</si>
  <si>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</si>
  <si>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</si>
  <si>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</si>
  <si>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</si>
  <si>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</si>
  <si>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</si>
  <si>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</si>
  <si>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</si>
  <si>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</si>
  <si>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</si>
  <si>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</si>
  <si>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</si>
  <si>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</si>
  <si>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</si>
  <si>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</si>
  <si>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</si>
  <si>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</si>
  <si>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</si>
  <si>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</si>
  <si>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</si>
  <si>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</si>
  <si>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</si>
  <si>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</si>
  <si>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</si>
  <si>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</si>
  <si>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</si>
  <si>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</si>
  <si>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</si>
  <si>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</si>
  <si>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</si>
  <si>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</si>
  <si>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</si>
  <si>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</si>
  <si>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</si>
  <si>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</si>
  <si>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</si>
  <si>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</si>
  <si>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</si>
  <si>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</si>
  <si>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</si>
  <si>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</si>
  <si>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</si>
  <si>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</si>
  <si>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</si>
  <si>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</si>
  <si>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</si>
  <si>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</si>
  <si>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</si>
  <si>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</si>
  <si>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</si>
  <si>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</si>
  <si>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</si>
  <si>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</si>
  <si>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</si>
  <si>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</si>
  <si>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</si>
  <si>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</si>
  <si>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</si>
  <si>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</si>
  <si>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</si>
  <si>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</si>
  <si>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</si>
  <si>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</si>
  <si>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</si>
  <si>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</si>
  <si>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</si>
  <si>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</si>
  <si>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</si>
  <si>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</si>
  <si>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</si>
  <si>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</si>
  <si>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</si>
  <si>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</si>
  <si>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</si>
  <si>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</si>
  <si>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</si>
  <si>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</si>
  <si>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</si>
  <si>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</si>
  <si>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</si>
  <si>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</si>
  <si>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</si>
  <si>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</si>
  <si>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</si>
  <si>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</si>
  <si>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</si>
  <si>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</si>
  <si>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</si>
  <si>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</si>
  <si>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</si>
  <si>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</si>
  <si>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</si>
  <si>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</si>
  <si>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</si>
  <si>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</si>
  <si>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</si>
  <si>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</si>
  <si>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</si>
  <si>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</si>
  <si>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</si>
  <si>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</si>
  <si>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</si>
  <si>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</si>
  <si>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</si>
  <si>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</si>
  <si>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</si>
  <si>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</si>
  <si>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</si>
  <si>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</si>
  <si>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</si>
  <si>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</si>
  <si>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</si>
  <si>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</si>
  <si>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</si>
  <si>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</si>
  <si>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</si>
  <si>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</si>
  <si>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</si>
  <si>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</si>
  <si>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</si>
  <si>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</si>
  <si>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</si>
  <si>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</si>
  <si>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</si>
  <si>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</si>
  <si>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</si>
  <si>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</si>
  <si>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</si>
  <si>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</si>
  <si>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</si>
  <si>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</si>
  <si>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</si>
  <si>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</si>
  <si>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</si>
  <si>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</si>
  <si>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</si>
  <si>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</si>
  <si>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</si>
  <si>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</si>
  <si>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</si>
  <si>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</si>
  <si>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</si>
  <si>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</si>
  <si>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</si>
  <si>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</si>
  <si>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</si>
  <si>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</si>
  <si>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</si>
  <si>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</si>
  <si>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</si>
  <si>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</si>
  <si>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</si>
  <si>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</si>
  <si>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</si>
  <si>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</si>
  <si>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</si>
  <si>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</si>
  <si>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</si>
  <si>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</si>
  <si>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</si>
  <si>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</si>
  <si>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</si>
  <si>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</si>
  <si>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</si>
  <si>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</si>
  <si>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</si>
  <si>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</si>
  <si>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</si>
  <si>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</si>
  <si>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</si>
  <si>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</si>
  <si>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</si>
  <si>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</si>
  <si>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</si>
  <si>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</si>
  <si>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</si>
  <si>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</si>
  <si>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</si>
  <si>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</si>
  <si>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</si>
  <si>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</si>
  <si>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</si>
  <si>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</si>
  <si>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</si>
  <si>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</si>
  <si>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</si>
  <si>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</si>
  <si>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</si>
  <si>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</si>
  <si>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</si>
  <si>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</si>
  <si>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</si>
  <si>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</si>
  <si>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</si>
  <si>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</si>
  <si>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</si>
  <si>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</si>
  <si>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</si>
  <si>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</si>
  <si>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</si>
  <si>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</si>
  <si>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</si>
  <si>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</si>
  <si>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</si>
  <si>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</si>
  <si>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</si>
  <si>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</si>
  <si>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</si>
  <si>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</si>
  <si>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</si>
  <si>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</si>
  <si>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</si>
  <si>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</si>
  <si>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</si>
  <si>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</si>
  <si>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</si>
  <si>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</si>
  <si>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</si>
  <si>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</si>
  <si>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</si>
  <si>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</si>
  <si>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</si>
  <si>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</si>
  <si>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</si>
  <si>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</si>
  <si>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</si>
  <si>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</si>
  <si>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</si>
  <si>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</si>
  <si>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</si>
  <si>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</si>
  <si>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</si>
  <si>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</si>
  <si>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</si>
  <si>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</si>
  <si>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</si>
  <si>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</si>
  <si>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</si>
  <si>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</si>
  <si>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</si>
  <si>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</si>
  <si>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</si>
  <si>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</si>
  <si>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</si>
  <si>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</si>
  <si>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</si>
  <si>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</si>
  <si>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</si>
  <si>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</si>
  <si>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</si>
  <si>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</si>
  <si>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</si>
  <si>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</si>
  <si>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</si>
  <si>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</si>
  <si>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</si>
  <si>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</si>
  <si>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</si>
  <si>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</si>
  <si>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</si>
  <si>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</si>
  <si>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</si>
  <si>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</si>
  <si>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</si>
  <si>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</si>
  <si>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</si>
  <si>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</si>
  <si>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</si>
  <si>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</si>
  <si>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</si>
  <si>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</si>
  <si>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</si>
  <si>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</si>
  <si>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</si>
  <si>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</si>
  <si>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</si>
  <si>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</si>
  <si>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</si>
  <si>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</si>
  <si>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</si>
  <si>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</si>
  <si>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</si>
  <si>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</si>
  <si>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</si>
  <si>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</si>
  <si>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</si>
  <si>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</si>
  <si>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</si>
  <si>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</si>
  <si>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</si>
  <si>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</si>
  <si>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</si>
  <si>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</si>
  <si>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</si>
  <si>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</si>
  <si>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</si>
  <si>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</si>
  <si>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</si>
  <si>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</si>
  <si>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</si>
  <si>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</si>
  <si>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</si>
  <si>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</si>
  <si>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</si>
  <si>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</si>
  <si>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</si>
  <si>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</si>
  <si>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</si>
  <si>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</si>
  <si>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</si>
  <si>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</si>
  <si>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</si>
  <si>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</si>
  <si>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</si>
  <si>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</si>
  <si>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</si>
  <si>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</si>
  <si>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</si>
  <si>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</si>
  <si>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</si>
  <si>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</si>
  <si>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</si>
  <si>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</si>
  <si>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</si>
  <si>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</si>
  <si>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</si>
  <si>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</si>
  <si>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</si>
  <si>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</si>
  <si>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</si>
  <si>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</si>
  <si>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</si>
  <si>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</si>
  <si>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</si>
  <si>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</si>
  <si>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</si>
  <si>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</si>
  <si>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</si>
  <si>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</si>
  <si>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</si>
  <si>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</si>
  <si>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</si>
  <si>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</si>
  <si>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</si>
  <si>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</si>
  <si>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</si>
  <si>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</si>
  <si>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</si>
  <si>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</si>
  <si>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</si>
  <si>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</si>
  <si>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</si>
  <si>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</si>
  <si>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</si>
  <si>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</si>
  <si>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</si>
  <si>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</si>
  <si>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</si>
  <si>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</si>
  <si>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</si>
  <si>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</si>
  <si>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</si>
  <si>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</si>
  <si>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</si>
  <si>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</si>
  <si>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</si>
  <si>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</si>
  <si>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</si>
  <si>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</si>
  <si>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</si>
  <si>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</si>
  <si>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</si>
  <si>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</si>
  <si>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</si>
  <si>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</si>
  <si>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</si>
  <si>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</si>
  <si>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</si>
  <si>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</si>
  <si>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</si>
  <si>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</si>
  <si>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</si>
  <si>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</si>
  <si>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</si>
  <si>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</si>
  <si>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</si>
  <si>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</si>
  <si>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</si>
  <si>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</si>
  <si>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</si>
  <si>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</si>
  <si>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</si>
  <si>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</si>
  <si>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</si>
  <si>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</si>
  <si>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</si>
  <si>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</si>
  <si>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</si>
  <si>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</si>
  <si>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</si>
  <si>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</si>
  <si>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</si>
  <si>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</si>
  <si>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</si>
  <si>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</si>
  <si>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</si>
  <si>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</si>
  <si>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</si>
  <si>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</si>
  <si>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</si>
  <si>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</si>
  <si>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</si>
  <si>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</si>
  <si>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</si>
  <si>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</si>
  <si>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</si>
  <si>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</si>
  <si>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</si>
  <si>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</si>
  <si>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</si>
  <si>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</si>
  <si>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</si>
  <si>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</si>
  <si>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</si>
  <si>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</si>
  <si>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</si>
  <si>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</si>
  <si>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</si>
  <si>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</si>
  <si>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</si>
  <si>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</si>
  <si>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</si>
  <si>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</si>
  <si>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</si>
  <si>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</si>
  <si>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</si>
  <si>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</si>
  <si>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</si>
  <si>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</si>
  <si>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</si>
  <si>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</si>
  <si>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</si>
  <si>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</si>
  <si>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</si>
  <si>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</si>
  <si>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</si>
  <si>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</si>
  <si>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</si>
  <si>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</si>
  <si>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</si>
  <si>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</si>
  <si>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</si>
  <si>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</si>
  <si>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</si>
  <si>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</si>
  <si>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</si>
  <si>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</si>
  <si>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</si>
  <si>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</si>
  <si>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</si>
  <si>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</si>
  <si>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</si>
  <si>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</si>
  <si>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</si>
  <si>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</si>
  <si>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</si>
  <si>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</si>
  <si>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</si>
  <si>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</si>
  <si>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</si>
  <si>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</si>
  <si>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</si>
  <si>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</si>
  <si>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</si>
  <si>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</si>
  <si>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</si>
  <si>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</si>
  <si>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</si>
  <si>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</si>
  <si>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</si>
  <si>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</si>
  <si>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</si>
  <si>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</si>
  <si>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</si>
  <si>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</si>
  <si>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</si>
  <si>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</si>
  <si>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</si>
  <si>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</si>
  <si>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</si>
  <si>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</si>
  <si>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</si>
  <si>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</si>
  <si>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</si>
  <si>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</si>
  <si>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</si>
  <si>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</si>
  <si>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</si>
  <si>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</si>
  <si>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</si>
  <si>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</si>
  <si>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</si>
  <si>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</si>
  <si>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</si>
  <si>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</si>
  <si>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</si>
  <si>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</si>
  <si>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</si>
  <si>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</si>
  <si>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</si>
  <si>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</si>
  <si>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</si>
  <si>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</si>
  <si>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</si>
  <si>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</si>
  <si>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</si>
  <si>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</si>
  <si>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</si>
  <si>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</si>
  <si>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</si>
  <si>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</si>
  <si>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</si>
  <si>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</si>
  <si>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</si>
  <si>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</si>
  <si>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</si>
  <si>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</si>
  <si>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</si>
  <si>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</si>
  <si>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</si>
  <si>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</si>
  <si>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</si>
  <si>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</si>
  <si>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</si>
  <si>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</si>
  <si>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</si>
  <si>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</si>
  <si>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</si>
  <si>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</si>
  <si>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</si>
  <si>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</si>
  <si>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</si>
  <si>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</si>
  <si>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</si>
  <si>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</si>
  <si>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</si>
  <si>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</si>
  <si>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</si>
  <si>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</si>
  <si>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</si>
  <si>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</si>
  <si>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</si>
  <si>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</si>
  <si>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</si>
  <si>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</si>
  <si>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</si>
  <si>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</si>
  <si>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</si>
  <si>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</si>
  <si>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</si>
  <si>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</si>
  <si>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</si>
  <si>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</si>
  <si>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</si>
  <si>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</si>
  <si>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</si>
  <si>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</si>
  <si>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</si>
  <si>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</si>
  <si>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</si>
  <si>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</si>
  <si>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</si>
  <si>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</si>
  <si>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</si>
  <si>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</si>
  <si>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</si>
  <si>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</si>
  <si>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</si>
  <si>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</si>
  <si>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</si>
  <si>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</si>
  <si>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</si>
  <si>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</si>
  <si>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</si>
  <si>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</si>
  <si>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</si>
  <si>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</si>
  <si>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</si>
  <si>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</si>
  <si>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</si>
  <si>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</si>
  <si>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</si>
  <si>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</si>
  <si>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</si>
  <si>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</si>
  <si>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</si>
  <si>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</si>
  <si>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</si>
  <si>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</si>
  <si>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</si>
  <si>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</si>
  <si>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</si>
  <si>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</si>
  <si>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</si>
  <si>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</si>
  <si>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</si>
  <si>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</si>
  <si>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</si>
  <si>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</si>
  <si>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</si>
  <si>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</si>
  <si>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</si>
  <si>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</si>
  <si>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</si>
  <si>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</si>
  <si>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</si>
  <si>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</si>
  <si>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</si>
  <si>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</si>
  <si>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</si>
  <si>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</si>
  <si>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</si>
  <si>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</si>
  <si>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</si>
  <si>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</si>
  <si>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</si>
  <si>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</si>
  <si>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</si>
  <si>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</si>
  <si>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</si>
  <si>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</si>
  <si>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</si>
  <si>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</si>
  <si>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</si>
  <si>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</si>
  <si>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</si>
  <si>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</si>
  <si>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</si>
  <si>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</si>
  <si>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</si>
  <si>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</si>
  <si>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</si>
  <si>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</si>
  <si>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</si>
  <si>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</si>
  <si>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</si>
  <si>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</si>
  <si>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</si>
  <si>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</si>
  <si>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</si>
  <si>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</si>
  <si>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</si>
  <si>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</si>
  <si>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</si>
  <si>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</si>
  <si>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</si>
  <si>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</si>
  <si>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</si>
  <si>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</si>
  <si>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</si>
  <si>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</si>
  <si>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</si>
  <si>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</si>
  <si>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</si>
  <si>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</si>
  <si>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</si>
  <si>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</si>
  <si>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</si>
  <si>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</si>
  <si>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</si>
  <si>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</si>
  <si>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</si>
  <si>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</si>
  <si>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</si>
  <si>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</si>
  <si>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</si>
  <si>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</si>
  <si>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</si>
  <si>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</si>
  <si>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</si>
  <si>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</si>
  <si>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</si>
  <si>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</si>
  <si>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</si>
  <si>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</si>
  <si>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</si>
  <si>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</si>
  <si>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</si>
  <si>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</si>
  <si>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</si>
  <si>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</si>
  <si>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</si>
  <si>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</si>
  <si>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</si>
  <si>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</si>
  <si>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</si>
  <si>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</si>
  <si>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</si>
  <si>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</si>
  <si>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</si>
  <si>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</si>
  <si>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</si>
  <si>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</si>
  <si>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</si>
  <si>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</si>
  <si>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</si>
  <si>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</si>
  <si>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</si>
  <si>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</si>
  <si>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</si>
  <si>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</si>
  <si>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</si>
  <si>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</si>
  <si>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</si>
  <si>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</si>
  <si>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</si>
  <si>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</si>
  <si>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</si>
  <si>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</si>
  <si>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</si>
  <si>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</si>
  <si>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</si>
  <si>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</si>
  <si>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</si>
  <si>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</si>
  <si>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</si>
  <si>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</si>
  <si>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</si>
  <si>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</si>
  <si>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</si>
  <si>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</si>
  <si>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</si>
  <si>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</si>
  <si>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</si>
  <si>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</si>
  <si>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</si>
  <si>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</si>
  <si>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</si>
  <si>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</si>
  <si>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</si>
  <si>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</si>
  <si>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</si>
  <si>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</si>
  <si>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</si>
  <si>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</si>
  <si>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</si>
  <si>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</si>
  <si>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</si>
  <si>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</si>
  <si>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</si>
  <si>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</si>
  <si>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</si>
  <si>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</si>
  <si>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</si>
  <si>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</si>
  <si>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</si>
  <si>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</si>
  <si>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</si>
  <si>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</si>
  <si>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</si>
  <si>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</si>
  <si>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</si>
  <si>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</si>
  <si>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</si>
  <si>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</si>
  <si>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</si>
  <si>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</si>
  <si>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</si>
  <si>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</si>
  <si>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</si>
  <si>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</si>
  <si>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</si>
  <si>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</si>
  <si>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</si>
  <si>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</si>
  <si>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</si>
  <si>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</si>
  <si>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</si>
  <si>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</si>
  <si>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</si>
  <si>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</si>
  <si>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</si>
  <si>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</si>
  <si>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</si>
  <si>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</si>
  <si>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</si>
  <si>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</si>
  <si>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</si>
  <si>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</si>
  <si>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</si>
  <si>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</si>
  <si>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</si>
  <si>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</si>
  <si>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</si>
  <si>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</si>
  <si>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</si>
  <si>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</si>
  <si>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</si>
  <si>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</si>
  <si>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</si>
  <si>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</si>
  <si>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</si>
  <si>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</si>
  <si>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</si>
  <si>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</si>
  <si>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</si>
  <si>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</si>
  <si>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</si>
  <si>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</si>
  <si>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</si>
  <si>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</si>
  <si>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</si>
  <si>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</si>
  <si>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</si>
  <si>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</si>
  <si>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</si>
  <si>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</si>
  <si>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</si>
  <si>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</si>
  <si>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</si>
  <si>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</si>
  <si>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</si>
  <si>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</si>
  <si>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</si>
  <si>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</si>
  <si>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</si>
  <si>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</si>
  <si>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</si>
  <si>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</si>
  <si>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</si>
  <si>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</si>
  <si>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</si>
  <si>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</si>
  <si>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</si>
  <si>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</si>
  <si>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</si>
  <si>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</si>
  <si>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</si>
  <si>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</si>
  <si>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</si>
  <si>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</si>
  <si>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</si>
  <si>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</si>
  <si>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</si>
  <si>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</si>
  <si>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</si>
  <si>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</si>
  <si>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</si>
  <si>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</si>
  <si>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</si>
  <si>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</si>
  <si>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</si>
  <si>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</si>
  <si>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</si>
  <si>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</si>
  <si>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</si>
  <si>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</si>
  <si>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</si>
  <si>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</si>
  <si>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</si>
  <si>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</si>
  <si>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</si>
  <si>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</si>
  <si>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</si>
  <si>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</si>
  <si>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</si>
  <si>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</si>
  <si>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</si>
  <si>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</si>
  <si>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</si>
  <si>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</si>
  <si>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</si>
  <si>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</si>
  <si>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</si>
  <si>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</si>
  <si>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</si>
  <si>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</si>
  <si>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</si>
  <si>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</si>
  <si>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</si>
  <si>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</si>
  <si>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</si>
  <si>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</si>
  <si>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</si>
  <si>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</si>
  <si>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</si>
  <si>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</si>
  <si>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</si>
  <si>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</si>
  <si>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</si>
  <si>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</si>
  <si>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</si>
  <si>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</si>
  <si>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</si>
  <si>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</si>
  <si>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</si>
  <si>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</si>
  <si>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</si>
  <si>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</si>
  <si>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</si>
  <si>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</si>
  <si>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</si>
  <si>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</si>
  <si>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</si>
  <si>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</si>
  <si>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</si>
  <si>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</si>
  <si>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</si>
  <si>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</si>
  <si>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</si>
  <si>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</si>
  <si>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</si>
  <si>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</si>
  <si>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</si>
  <si>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</si>
  <si>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</si>
  <si>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</si>
  <si>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</si>
  <si>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</si>
  <si>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</si>
  <si>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</si>
  <si>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</si>
  <si>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</si>
  <si>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</si>
  <si>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</si>
  <si>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</si>
  <si>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</si>
  <si>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</si>
  <si>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</si>
  <si>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</si>
  <si>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</si>
  <si>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</si>
  <si>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</si>
  <si>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</si>
  <si>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</si>
  <si>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</si>
  <si>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</si>
  <si>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</si>
  <si>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</si>
  <si>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</si>
  <si>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</si>
  <si>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</si>
  <si>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</si>
  <si>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</si>
  <si>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</si>
  <si>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</si>
  <si>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</si>
  <si>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</si>
  <si>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</si>
  <si>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</si>
  <si>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</si>
  <si>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</si>
  <si>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</si>
  <si>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</si>
  <si>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</si>
  <si>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</si>
  <si>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</si>
  <si>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</si>
  <si>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</si>
  <si>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</si>
  <si>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</si>
  <si>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</si>
  <si>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</si>
  <si>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</si>
  <si>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</si>
  <si>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</si>
  <si>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</si>
  <si>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</si>
  <si>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</si>
  <si>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</si>
  <si>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</si>
  <si>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</si>
  <si>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</si>
  <si>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</si>
  <si>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</si>
  <si>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</si>
  <si>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</si>
  <si>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</si>
  <si>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</si>
  <si>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</si>
  <si>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</si>
  <si>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</si>
  <si>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</si>
  <si>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</si>
  <si>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</si>
  <si>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</si>
  <si>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</si>
  <si>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</si>
  <si>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</si>
  <si>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</si>
  <si>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</si>
  <si>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</si>
  <si>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</si>
  <si>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</si>
  <si>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</si>
  <si>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</si>
  <si>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</si>
  <si>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</si>
  <si>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</si>
  <si>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</si>
  <si>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</si>
  <si>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</si>
  <si>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</si>
  <si>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</si>
  <si>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</si>
  <si>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</si>
  <si>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</si>
  <si>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</si>
  <si>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</si>
  <si>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</si>
  <si>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</si>
  <si>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</si>
  <si>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</si>
  <si>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</si>
  <si>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</si>
  <si>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</si>
  <si>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</si>
  <si>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</si>
  <si>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</si>
  <si>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</si>
  <si>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</si>
  <si>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</si>
  <si>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</si>
  <si>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</si>
  <si>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</si>
  <si>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</si>
  <si>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</si>
  <si>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</si>
  <si>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</si>
  <si>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</si>
  <si>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</si>
  <si>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</si>
  <si>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</si>
  <si>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</si>
  <si>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</si>
  <si>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</si>
  <si>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</si>
  <si>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Torrey S. Crane Co.</t>
  </si>
  <si>
    <t>Scott K. Baker</t>
  </si>
  <si>
    <t>skbaker@torreycrane.com</t>
  </si>
  <si>
    <t>860-628-4778</t>
  </si>
  <si>
    <t>www.torreycrane.com</t>
  </si>
  <si>
    <t>492 Summer Street, Plantsville, CT 06479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</si>
</sst>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skbaker@torreycrane.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www.torreycrane.com/" TargetMode="External"/><Relationship Id="rId5" Type="http://schemas.openxmlformats.org/officeDocument/2006/relationships/hyperlink" Target="mailto:skbaker@torreycrane.com" TargetMode="External"/><Relationship Id="rId10" Type="http://schemas.openxmlformats.org/officeDocument/2006/relationships/comments" Target="../comments1.xml"/><Relationship Id="rId4" Type="http://schemas.openxmlformats.org/officeDocument/2006/relationships/hyperlink" Target="mailto:skbaker@torreycrane.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146"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9"/>
      <c r="B2" s="35" t="s">
        <v>847</v>
      </c>
      <c r="C2" s="33"/>
      <c r="D2" s="199"/>
      <c r="E2" s="3"/>
      <c r="F2" s="33"/>
      <c r="G2" s="31"/>
    </row>
    <row r="3" spans="1:7">
      <c r="A3" s="359"/>
      <c r="B3" s="5" t="s">
        <v>839</v>
      </c>
      <c r="C3" s="6"/>
      <c r="D3" s="200"/>
      <c r="E3" s="3"/>
      <c r="F3" s="6"/>
      <c r="G3" s="31"/>
    </row>
    <row r="4" spans="1:7" ht="15.75">
      <c r="A4" s="359"/>
      <c r="B4" s="38" t="s">
        <v>849</v>
      </c>
      <c r="C4" s="7"/>
      <c r="D4" s="201"/>
      <c r="E4" s="3"/>
      <c r="F4" s="7"/>
      <c r="G4" s="31"/>
    </row>
    <row r="5" spans="1:7">
      <c r="A5" s="359"/>
      <c r="B5" s="37" t="s">
        <v>1040</v>
      </c>
      <c r="C5" s="4"/>
      <c r="D5" s="202"/>
      <c r="E5" s="3"/>
      <c r="F5" s="4"/>
      <c r="G5" s="31"/>
    </row>
    <row r="6" spans="1:7">
      <c r="A6" s="359"/>
      <c r="B6" s="8"/>
      <c r="C6" s="8"/>
      <c r="D6" s="203"/>
      <c r="E6" s="8"/>
      <c r="F6" s="8"/>
      <c r="G6" s="31"/>
    </row>
    <row r="7" spans="1:7">
      <c r="A7" s="359"/>
      <c r="B7" s="8"/>
      <c r="C7" s="8"/>
      <c r="D7" s="203"/>
      <c r="E7" s="8"/>
      <c r="F7" s="8"/>
      <c r="G7" s="31"/>
    </row>
    <row r="8" spans="1:7">
      <c r="A8" s="359"/>
      <c r="B8" s="8"/>
      <c r="C8" s="8"/>
      <c r="D8" s="203"/>
      <c r="E8" s="8"/>
      <c r="F8" s="8"/>
      <c r="G8" s="31"/>
    </row>
    <row r="9" spans="1:7">
      <c r="A9" s="359"/>
      <c r="B9" s="362" t="s">
        <v>850</v>
      </c>
      <c r="C9" s="362"/>
      <c r="D9" s="362"/>
      <c r="E9" s="362"/>
      <c r="F9" s="362"/>
      <c r="G9" s="31"/>
    </row>
    <row r="10" spans="1:7" ht="27" customHeight="1">
      <c r="A10" s="359"/>
      <c r="B10" s="363" t="s">
        <v>438</v>
      </c>
      <c r="C10" s="363"/>
      <c r="D10" s="363"/>
      <c r="E10" s="363"/>
      <c r="F10" s="363"/>
      <c r="G10" s="31"/>
    </row>
    <row r="11" spans="1:7" ht="27" customHeight="1">
      <c r="A11" s="359"/>
      <c r="B11" s="364"/>
      <c r="C11" s="364"/>
      <c r="D11" s="364"/>
      <c r="E11" s="364"/>
      <c r="F11" s="364"/>
      <c r="G11" s="31"/>
    </row>
    <row r="12" spans="1:7">
      <c r="A12" s="359"/>
      <c r="B12" s="39" t="s">
        <v>848</v>
      </c>
      <c r="C12" s="40" t="s">
        <v>851</v>
      </c>
      <c r="D12" s="204" t="s">
        <v>852</v>
      </c>
      <c r="E12" s="40" t="s">
        <v>612</v>
      </c>
      <c r="F12" s="40" t="s">
        <v>613</v>
      </c>
      <c r="G12" s="31"/>
    </row>
    <row r="13" spans="1:7" ht="33.75">
      <c r="A13" s="359"/>
      <c r="B13" s="2">
        <v>1</v>
      </c>
      <c r="C13" s="34" t="s">
        <v>1088</v>
      </c>
      <c r="D13" s="36" t="s">
        <v>876</v>
      </c>
      <c r="E13" s="187" t="s">
        <v>853</v>
      </c>
      <c r="F13" s="187"/>
      <c r="G13" s="31"/>
    </row>
    <row r="14" spans="1:7" ht="33.75">
      <c r="A14" s="359"/>
      <c r="B14" s="2">
        <v>2</v>
      </c>
      <c r="C14" s="34" t="s">
        <v>1088</v>
      </c>
      <c r="D14" s="36" t="s">
        <v>1025</v>
      </c>
      <c r="E14" s="187" t="s">
        <v>530</v>
      </c>
      <c r="F14" s="187" t="s">
        <v>531</v>
      </c>
      <c r="G14" s="31"/>
    </row>
    <row r="15" spans="1:7" ht="89.1" customHeight="1">
      <c r="A15" s="359"/>
      <c r="B15" s="365">
        <v>2.0099999999999998</v>
      </c>
      <c r="C15" s="356" t="s">
        <v>1088</v>
      </c>
      <c r="D15" s="368" t="s">
        <v>2263</v>
      </c>
      <c r="E15" s="188" t="s">
        <v>614</v>
      </c>
      <c r="F15" s="188" t="s">
        <v>617</v>
      </c>
      <c r="G15" s="31"/>
    </row>
    <row r="16" spans="1:7" ht="99" customHeight="1">
      <c r="A16" s="359"/>
      <c r="B16" s="366"/>
      <c r="C16" s="357"/>
      <c r="D16" s="369"/>
      <c r="E16" s="189"/>
      <c r="F16" s="189" t="s">
        <v>615</v>
      </c>
      <c r="G16" s="31"/>
    </row>
    <row r="17" spans="1:7" ht="63" customHeight="1">
      <c r="A17" s="359"/>
      <c r="B17" s="367"/>
      <c r="C17" s="358"/>
      <c r="D17" s="370"/>
      <c r="E17" s="34"/>
      <c r="F17" s="34" t="s">
        <v>616</v>
      </c>
      <c r="G17" s="31"/>
    </row>
    <row r="18" spans="1:7" ht="117" customHeight="1">
      <c r="A18" s="359"/>
      <c r="B18" s="365">
        <v>2.02</v>
      </c>
      <c r="C18" s="356" t="s">
        <v>1088</v>
      </c>
      <c r="D18" s="368" t="s">
        <v>2264</v>
      </c>
      <c r="E18" s="188" t="s">
        <v>439</v>
      </c>
      <c r="F18" s="188" t="s">
        <v>525</v>
      </c>
      <c r="G18" s="31"/>
    </row>
    <row r="19" spans="1:7" ht="71.099999999999994" customHeight="1">
      <c r="A19" s="359"/>
      <c r="B19" s="366"/>
      <c r="C19" s="357"/>
      <c r="D19" s="369"/>
      <c r="E19" s="189" t="s">
        <v>529</v>
      </c>
      <c r="F19" s="189" t="s">
        <v>440</v>
      </c>
      <c r="G19" s="31"/>
    </row>
    <row r="20" spans="1:7" ht="90.75" customHeight="1">
      <c r="A20" s="359"/>
      <c r="B20" s="366"/>
      <c r="C20" s="357"/>
      <c r="D20" s="369"/>
      <c r="E20" s="189"/>
      <c r="F20" s="189" t="s">
        <v>619</v>
      </c>
      <c r="G20" s="31"/>
    </row>
    <row r="21" spans="1:7" ht="74.25" customHeight="1">
      <c r="A21" s="359"/>
      <c r="B21" s="367"/>
      <c r="C21" s="358"/>
      <c r="D21" s="370"/>
      <c r="E21" s="34"/>
      <c r="F21" s="34" t="s">
        <v>618</v>
      </c>
      <c r="G21" s="31"/>
    </row>
    <row r="22" spans="1:7" ht="90" customHeight="1">
      <c r="A22" s="359"/>
      <c r="B22" s="374">
        <v>2.0299999999999998</v>
      </c>
      <c r="C22" s="374" t="s">
        <v>822</v>
      </c>
      <c r="D22" s="377" t="s">
        <v>2265</v>
      </c>
      <c r="E22" s="356" t="s">
        <v>437</v>
      </c>
      <c r="F22" s="188" t="s">
        <v>460</v>
      </c>
      <c r="G22" s="31"/>
    </row>
    <row r="23" spans="1:7" ht="109.5" customHeight="1">
      <c r="A23" s="359"/>
      <c r="B23" s="375"/>
      <c r="C23" s="375"/>
      <c r="D23" s="378"/>
      <c r="E23" s="357"/>
      <c r="F23" s="189" t="s">
        <v>823</v>
      </c>
      <c r="G23" s="31"/>
    </row>
    <row r="24" spans="1:7" ht="74.25" customHeight="1">
      <c r="A24" s="359"/>
      <c r="B24" s="376"/>
      <c r="C24" s="376"/>
      <c r="D24" s="379"/>
      <c r="E24" s="358"/>
      <c r="F24" s="34" t="s">
        <v>436</v>
      </c>
      <c r="G24" s="31"/>
    </row>
    <row r="25" spans="1:7" ht="72" customHeight="1">
      <c r="A25" s="359"/>
      <c r="B25" s="2" t="s">
        <v>458</v>
      </c>
      <c r="C25" s="34" t="s">
        <v>459</v>
      </c>
      <c r="D25" s="36" t="s">
        <v>2266</v>
      </c>
      <c r="E25" s="34" t="s">
        <v>2261</v>
      </c>
      <c r="F25" s="34" t="s">
        <v>461</v>
      </c>
      <c r="G25" s="31"/>
    </row>
    <row r="26" spans="1:7" ht="98.1" customHeight="1">
      <c r="A26" s="359"/>
      <c r="B26" s="371">
        <v>3</v>
      </c>
      <c r="C26" s="365" t="s">
        <v>70</v>
      </c>
      <c r="D26" s="368" t="s">
        <v>2267</v>
      </c>
      <c r="E26" s="356" t="s">
        <v>0</v>
      </c>
      <c r="F26" s="188" t="s">
        <v>64</v>
      </c>
      <c r="G26" s="31"/>
    </row>
    <row r="27" spans="1:7" ht="90" customHeight="1">
      <c r="A27" s="359"/>
      <c r="B27" s="372"/>
      <c r="C27" s="366"/>
      <c r="D27" s="369"/>
      <c r="E27" s="357"/>
      <c r="F27" s="189" t="s">
        <v>59</v>
      </c>
      <c r="G27" s="31"/>
    </row>
    <row r="28" spans="1:7" ht="19.350000000000001" customHeight="1">
      <c r="A28" s="359"/>
      <c r="B28" s="372"/>
      <c r="C28" s="366"/>
      <c r="D28" s="369"/>
      <c r="E28" s="357"/>
      <c r="F28" s="189" t="s">
        <v>60</v>
      </c>
      <c r="G28" s="31"/>
    </row>
    <row r="29" spans="1:7" ht="74.45" customHeight="1">
      <c r="A29" s="359"/>
      <c r="B29" s="372"/>
      <c r="C29" s="366"/>
      <c r="D29" s="369"/>
      <c r="E29" s="357"/>
      <c r="F29" s="189" t="s">
        <v>61</v>
      </c>
      <c r="G29" s="31"/>
    </row>
    <row r="30" spans="1:7" ht="62.45" customHeight="1">
      <c r="A30" s="359"/>
      <c r="B30" s="372"/>
      <c r="C30" s="366"/>
      <c r="D30" s="369"/>
      <c r="E30" s="357"/>
      <c r="F30" s="189" t="s">
        <v>62</v>
      </c>
      <c r="G30" s="31"/>
    </row>
    <row r="31" spans="1:7" ht="81" customHeight="1">
      <c r="A31" s="359"/>
      <c r="B31" s="372"/>
      <c r="C31" s="366"/>
      <c r="D31" s="369"/>
      <c r="E31" s="357"/>
      <c r="F31" s="189" t="s">
        <v>63</v>
      </c>
      <c r="G31" s="31"/>
    </row>
    <row r="32" spans="1:7" ht="48.75" customHeight="1">
      <c r="A32" s="359"/>
      <c r="B32" s="372"/>
      <c r="C32" s="366"/>
      <c r="D32" s="369"/>
      <c r="E32" s="357"/>
      <c r="F32" s="189" t="s">
        <v>66</v>
      </c>
      <c r="G32" s="31"/>
    </row>
    <row r="33" spans="1:7" ht="98.45" customHeight="1">
      <c r="A33" s="359"/>
      <c r="B33" s="372"/>
      <c r="C33" s="366"/>
      <c r="D33" s="369"/>
      <c r="E33" s="357"/>
      <c r="F33" s="189" t="s">
        <v>65</v>
      </c>
      <c r="G33" s="31"/>
    </row>
    <row r="34" spans="1:7" ht="89.1" customHeight="1">
      <c r="A34" s="359"/>
      <c r="B34" s="372"/>
      <c r="C34" s="366"/>
      <c r="D34" s="369"/>
      <c r="E34" s="357"/>
      <c r="F34" s="189" t="s">
        <v>67</v>
      </c>
      <c r="G34" s="31"/>
    </row>
    <row r="35" spans="1:7" ht="29.1" customHeight="1">
      <c r="A35" s="359"/>
      <c r="B35" s="372"/>
      <c r="C35" s="366"/>
      <c r="D35" s="369"/>
      <c r="E35" s="357"/>
      <c r="F35" s="189" t="s">
        <v>68</v>
      </c>
      <c r="G35" s="31"/>
    </row>
    <row r="36" spans="1:7" ht="126.75">
      <c r="A36" s="359"/>
      <c r="B36" s="373"/>
      <c r="C36" s="367"/>
      <c r="D36" s="370"/>
      <c r="E36" s="358"/>
      <c r="F36" s="190" t="s">
        <v>69</v>
      </c>
      <c r="G36" s="31"/>
    </row>
    <row r="37" spans="1:7" ht="112.5">
      <c r="A37" s="359"/>
      <c r="B37" s="163">
        <v>3.01</v>
      </c>
      <c r="C37" s="164" t="s">
        <v>70</v>
      </c>
      <c r="D37" s="36" t="s">
        <v>2268</v>
      </c>
      <c r="E37" s="191" t="s">
        <v>1328</v>
      </c>
      <c r="F37" s="192" t="s">
        <v>1434</v>
      </c>
      <c r="G37" s="31"/>
    </row>
    <row r="38" spans="1:7" ht="101.25">
      <c r="A38" s="359"/>
      <c r="B38" s="163">
        <v>3.02</v>
      </c>
      <c r="C38" s="164" t="s">
        <v>1361</v>
      </c>
      <c r="D38" s="36" t="s">
        <v>2269</v>
      </c>
      <c r="E38" s="191" t="s">
        <v>1376</v>
      </c>
      <c r="F38" s="192" t="s">
        <v>1435</v>
      </c>
      <c r="G38" s="31"/>
    </row>
    <row r="39" spans="1:7" ht="101.25">
      <c r="A39" s="359"/>
      <c r="B39" s="173">
        <v>4</v>
      </c>
      <c r="C39" s="172" t="s">
        <v>1531</v>
      </c>
      <c r="D39" s="36" t="s">
        <v>2270</v>
      </c>
      <c r="E39" s="34" t="s">
        <v>2213</v>
      </c>
      <c r="F39" s="34" t="s">
        <v>1532</v>
      </c>
      <c r="G39" s="31"/>
    </row>
    <row r="40" spans="1:7" ht="56.25">
      <c r="A40" s="359"/>
      <c r="B40" s="163">
        <v>4.01</v>
      </c>
      <c r="C40" s="172" t="s">
        <v>1531</v>
      </c>
      <c r="D40" s="36" t="s">
        <v>2272</v>
      </c>
      <c r="E40" s="34" t="s">
        <v>2227</v>
      </c>
      <c r="F40" s="34" t="s">
        <v>2231</v>
      </c>
      <c r="G40" s="31"/>
    </row>
    <row r="41" spans="1:7" ht="56.25">
      <c r="A41" s="359"/>
      <c r="B41" s="163" t="s">
        <v>2259</v>
      </c>
      <c r="C41" s="172" t="s">
        <v>1531</v>
      </c>
      <c r="D41" s="36" t="s">
        <v>2271</v>
      </c>
      <c r="E41" s="34" t="s">
        <v>2262</v>
      </c>
      <c r="F41" s="34" t="s">
        <v>2260</v>
      </c>
      <c r="G41" s="31"/>
    </row>
    <row r="42" spans="1:7" ht="56.25">
      <c r="A42" s="359"/>
      <c r="B42" s="163" t="s">
        <v>2295</v>
      </c>
      <c r="C42" s="172" t="s">
        <v>1531</v>
      </c>
      <c r="D42" s="36" t="s">
        <v>2302</v>
      </c>
      <c r="E42" s="34" t="s">
        <v>2261</v>
      </c>
      <c r="F42" s="34" t="s">
        <v>2296</v>
      </c>
      <c r="G42" s="31"/>
    </row>
    <row r="43" spans="1:7" ht="123.75">
      <c r="A43" s="359"/>
      <c r="B43" s="184">
        <v>4.0999999999999996</v>
      </c>
      <c r="C43" s="172" t="s">
        <v>2301</v>
      </c>
      <c r="D43" s="185">
        <v>42867</v>
      </c>
      <c r="E43" s="193" t="s">
        <v>2304</v>
      </c>
      <c r="F43" s="34" t="s">
        <v>2303</v>
      </c>
      <c r="G43" s="31"/>
    </row>
    <row r="44" spans="1:7" ht="78.75">
      <c r="A44" s="359"/>
      <c r="B44" s="184">
        <v>4.2</v>
      </c>
      <c r="C44" s="172" t="s">
        <v>2301</v>
      </c>
      <c r="D44" s="185">
        <v>42704</v>
      </c>
      <c r="E44" s="193" t="s">
        <v>2503</v>
      </c>
      <c r="F44" s="34" t="s">
        <v>2478</v>
      </c>
      <c r="G44" s="31"/>
    </row>
    <row r="45" spans="1:7" ht="157.5">
      <c r="A45" s="359"/>
      <c r="B45" s="233">
        <v>5</v>
      </c>
      <c r="C45" s="172" t="s">
        <v>2301</v>
      </c>
      <c r="D45" s="185">
        <v>42867</v>
      </c>
      <c r="E45" s="193" t="s">
        <v>12784</v>
      </c>
      <c r="F45" s="34" t="s">
        <v>12506</v>
      </c>
      <c r="G45" s="31"/>
    </row>
    <row r="46" spans="1:7" ht="45">
      <c r="A46" s="359"/>
      <c r="B46" s="184">
        <v>5.01</v>
      </c>
      <c r="C46" s="172" t="s">
        <v>2301</v>
      </c>
      <c r="D46" s="185">
        <v>42907</v>
      </c>
      <c r="E46" s="193" t="s">
        <v>15650</v>
      </c>
      <c r="F46" s="34" t="s">
        <v>12506</v>
      </c>
      <c r="G46" s="31"/>
    </row>
    <row r="47" spans="1:7" ht="67.5">
      <c r="A47" s="359"/>
      <c r="B47" s="184">
        <v>5.0999999999999996</v>
      </c>
      <c r="C47" s="172" t="s">
        <v>2301</v>
      </c>
      <c r="D47" s="185">
        <v>43070</v>
      </c>
      <c r="E47" s="193" t="s">
        <v>12994</v>
      </c>
      <c r="F47" s="34" t="s">
        <v>12995</v>
      </c>
      <c r="G47" s="31"/>
    </row>
    <row r="48" spans="1:7" ht="56.25">
      <c r="A48" s="359"/>
      <c r="B48" s="184">
        <v>5.1100000000000003</v>
      </c>
      <c r="C48" s="172" t="s">
        <v>13232</v>
      </c>
      <c r="D48" s="185">
        <v>43217</v>
      </c>
      <c r="E48" s="193" t="s">
        <v>13358</v>
      </c>
      <c r="F48" s="34" t="s">
        <v>13266</v>
      </c>
      <c r="G48" s="31"/>
    </row>
    <row r="49" spans="1:7" ht="56.25">
      <c r="A49" s="359"/>
      <c r="B49" s="184">
        <v>5.12</v>
      </c>
      <c r="C49" s="172" t="s">
        <v>13232</v>
      </c>
      <c r="D49" s="185">
        <v>43581</v>
      </c>
      <c r="E49" s="193" t="s">
        <v>13358</v>
      </c>
      <c r="F49" s="34" t="s">
        <v>13920</v>
      </c>
      <c r="G49" s="31"/>
    </row>
    <row r="50" spans="1:7" ht="78.75">
      <c r="A50" s="359"/>
      <c r="B50" s="233">
        <v>6</v>
      </c>
      <c r="C50" s="172" t="s">
        <v>13232</v>
      </c>
      <c r="D50" s="185">
        <v>43964</v>
      </c>
      <c r="E50" s="193" t="s">
        <v>14138</v>
      </c>
      <c r="F50" s="34" t="s">
        <v>13925</v>
      </c>
      <c r="G50" s="31"/>
    </row>
    <row r="51" spans="1:7" ht="45">
      <c r="A51" s="359"/>
      <c r="B51" s="184">
        <v>6.01</v>
      </c>
      <c r="C51" s="172" t="s">
        <v>13232</v>
      </c>
      <c r="D51" s="185">
        <v>43970</v>
      </c>
      <c r="E51" s="193" t="s">
        <v>15651</v>
      </c>
      <c r="F51" s="193" t="s">
        <v>13925</v>
      </c>
      <c r="G51" s="31"/>
    </row>
    <row r="52" spans="1:7" ht="45">
      <c r="A52" s="359"/>
      <c r="B52" s="184">
        <v>6.1</v>
      </c>
      <c r="C52" s="172" t="s">
        <v>13232</v>
      </c>
      <c r="D52" s="185">
        <v>44314</v>
      </c>
      <c r="E52" s="193" t="s">
        <v>15631</v>
      </c>
      <c r="F52" s="193" t="s">
        <v>15144</v>
      </c>
      <c r="G52" s="31"/>
    </row>
    <row r="53" spans="1:7" ht="45">
      <c r="A53" s="359"/>
      <c r="B53" s="184">
        <v>6.2</v>
      </c>
      <c r="C53" s="172" t="s">
        <v>13232</v>
      </c>
      <c r="D53" s="185">
        <v>44678</v>
      </c>
      <c r="E53" s="193" t="s">
        <v>15631</v>
      </c>
      <c r="F53" s="193" t="s">
        <v>15624</v>
      </c>
      <c r="G53" s="31"/>
    </row>
    <row r="54" spans="1:7" ht="45">
      <c r="A54" s="359"/>
      <c r="B54" s="184">
        <v>6.21</v>
      </c>
      <c r="C54" s="172" t="s">
        <v>13232</v>
      </c>
      <c r="D54" s="185">
        <v>44687</v>
      </c>
      <c r="E54" s="193" t="s">
        <v>15652</v>
      </c>
      <c r="F54" s="193" t="s">
        <v>15624</v>
      </c>
      <c r="G54" s="31"/>
    </row>
    <row r="55" spans="1:7" ht="45">
      <c r="A55" s="359"/>
      <c r="B55" s="184">
        <v>6.22</v>
      </c>
      <c r="C55" s="172" t="s">
        <v>13232</v>
      </c>
      <c r="D55" s="348">
        <v>44692</v>
      </c>
      <c r="E55" s="193" t="s">
        <v>15651</v>
      </c>
      <c r="F55" s="193" t="s">
        <v>15624</v>
      </c>
      <c r="G55" s="31"/>
    </row>
    <row r="56" spans="1:7" ht="13.5" thickBot="1">
      <c r="A56" s="360"/>
      <c r="B56" s="361" t="str">
        <f ca="1">OFFSET(L!$C$1,MATCH("General"&amp;"Cpy",L!$A:$A,0)-1,SL,,)</f>
        <v>© 2022 Responsible Minerals Initiative. All rights reserved.</v>
      </c>
      <c r="C56" s="361"/>
      <c r="D56" s="361"/>
      <c r="E56" s="361"/>
      <c r="F56" s="361"/>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B8039CC-69F4-4BA5-8886-ED2C8929534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908C78D7-AB4E-449C-9842-3BE42E9639E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4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7"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3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7"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4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45" customHeight="1">
      <c r="A52" s="115" t="str">
        <f ca="1">OFFSET(L!$C$1,MATCH("Instructions"&amp;ADDRESS(ROW(),COLUMN(),4),L!$A:$A,0)-1,SL,,)</f>
        <v>2. Metal (*)   -   Use the pull down menu to select the metal for which you are entering smelter information.  This field is mandatory.</v>
      </c>
      <c r="B52" s="111"/>
    </row>
    <row r="53" spans="1:2" ht="78.9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3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4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3.95"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3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6999999999999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7.1"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3" zoomScalePageLayoutView="70" workbookViewId="0">
      <selection activeCell="D14" sqref="D14:J1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0"/>
      <c r="G3" s="420"/>
      <c r="H3" s="420"/>
      <c r="I3" s="175"/>
      <c r="J3" s="160" t="s">
        <v>15654</v>
      </c>
      <c r="K3" s="44"/>
      <c r="L3" s="133"/>
      <c r="M3" s="124"/>
      <c r="N3" s="124"/>
      <c r="O3" s="125"/>
      <c r="P3" s="138">
        <f>MATCH($D$3,LN,0)</f>
        <v>1</v>
      </c>
    </row>
    <row r="4" spans="1:34" ht="15.75">
      <c r="A4" s="42"/>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6.950000000000003" customHeight="1">
      <c r="A7" s="42"/>
      <c r="B7" s="425" t="str">
        <f ca="1">OFFSET(L!$C$1,MATCH("Declaration"&amp;ADDRESS(ROW(),COLUMN(),4),L!$A:$A,0)-1,SL,,)</f>
        <v>Company Information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0" t="s">
        <v>15655</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2" t="s">
        <v>494</v>
      </c>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450000000000003" customHeight="1">
      <c r="A10" s="46"/>
      <c r="B10" s="426" t="str">
        <f ca="1">OFFSET(L!$C$1,MATCH("Declaration"&amp;ADDRESS(ROW(),COLUMN(),4)&amp;LEFT($D$9,1),L!$A:$A,0)-1,SL,,)</f>
        <v>Description of Scope:</v>
      </c>
      <c r="C10" s="144"/>
      <c r="D10" s="417"/>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7"/>
      <c r="C11" s="144"/>
      <c r="D11" s="433" t="str">
        <f ca="1">IF(D9=Q9,OFFSET(L!$C$1,MATCH("Declaration"&amp;ADDRESS(ROW(),COLUMN(),4),L!$A:$A,0)-1,SL,,),"")</f>
        <v/>
      </c>
      <c r="E11" s="434"/>
      <c r="F11" s="434"/>
      <c r="G11" s="434"/>
      <c r="H11" s="434"/>
      <c r="I11" s="434"/>
      <c r="J11" s="43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15660</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15656</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8" t="s">
        <v>15657</v>
      </c>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15658</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46" t="s">
        <v>15656</v>
      </c>
      <c r="E18" s="447"/>
      <c r="F18" s="447"/>
      <c r="G18" s="447"/>
      <c r="H18" s="447"/>
      <c r="I18" s="447"/>
      <c r="J18" s="44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15657</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8" t="s">
        <v>15657</v>
      </c>
      <c r="E20" s="429"/>
      <c r="F20" s="429"/>
      <c r="G20" s="429"/>
      <c r="H20" s="429"/>
      <c r="I20" s="429"/>
      <c r="J20" s="43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6" t="s">
        <v>15658</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1">
        <v>44760</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8"/>
      <c r="E23" s="43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7"/>
      <c r="H26" s="398"/>
      <c r="I26" s="398"/>
      <c r="J26" s="39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7"/>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89" t="s">
        <v>489</v>
      </c>
      <c r="E28" s="390"/>
      <c r="F28" s="15"/>
      <c r="G28" s="397"/>
      <c r="H28" s="398"/>
      <c r="I28" s="398"/>
      <c r="J28" s="399"/>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7"/>
      <c r="H29" s="398"/>
      <c r="I29" s="398"/>
      <c r="J29" s="399"/>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4" t="str">
        <f ca="1">D25</f>
        <v>Answer</v>
      </c>
      <c r="E31" s="394"/>
      <c r="F31" s="21"/>
      <c r="G31" s="52" t="str">
        <f ca="1">G25</f>
        <v>Comments</v>
      </c>
      <c r="H31" s="52"/>
      <c r="I31" s="52"/>
      <c r="J31" s="93"/>
      <c r="K31" s="44"/>
      <c r="L31" s="130" t="s">
        <v>1243</v>
      </c>
      <c r="M31" s="124"/>
      <c r="N31" s="124"/>
      <c r="O31" s="125"/>
      <c r="P31" s="53">
        <f>COUNTIF(D$26:D$29,"No")</f>
        <v>3</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5"/>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89"/>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4" t="str">
        <f ca="1">D25</f>
        <v>Answer</v>
      </c>
      <c r="E37" s="394"/>
      <c r="F37" s="21"/>
      <c r="G37" s="52" t="str">
        <f ca="1">G25</f>
        <v>Comments</v>
      </c>
      <c r="H37" s="437"/>
      <c r="I37" s="437"/>
      <c r="J37" s="437"/>
      <c r="K37" s="44"/>
      <c r="L37" s="130" t="s">
        <v>1243</v>
      </c>
      <c r="M37" s="124"/>
      <c r="N37" s="124"/>
      <c r="O37" s="125"/>
      <c r="P37" s="53">
        <f>COUNTIF(D$26:D$29,"No")+COUNTIF(D$32:D$35,"No")</f>
        <v>3</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7"/>
      <c r="H38" s="398"/>
      <c r="I38" s="398"/>
      <c r="J38" s="39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489</v>
      </c>
      <c r="E39" s="390"/>
      <c r="F39" s="55"/>
      <c r="G39" s="397"/>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89"/>
      <c r="E40" s="390"/>
      <c r="F40" s="55"/>
      <c r="G40" s="397"/>
      <c r="H40" s="398"/>
      <c r="I40" s="398"/>
      <c r="J40" s="399"/>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7"/>
      <c r="H41" s="398"/>
      <c r="I41" s="398"/>
      <c r="J41" s="399"/>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4" t="str">
        <f ca="1">D25</f>
        <v>Answer</v>
      </c>
      <c r="E43" s="394"/>
      <c r="F43" s="21"/>
      <c r="G43" s="52" t="str">
        <f ca="1">G25</f>
        <v>Comments</v>
      </c>
      <c r="H43" s="52"/>
      <c r="I43" s="52"/>
      <c r="J43" s="93"/>
      <c r="K43" s="44"/>
      <c r="L43" s="130"/>
      <c r="M43" s="124"/>
      <c r="N43" s="124"/>
      <c r="O43" s="125"/>
      <c r="P43" s="53">
        <f>COUNTIF(D$26:D$29,"No")+COUNTIF(D$32:D$35,"No")</f>
        <v>3</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7"/>
      <c r="H44" s="398"/>
      <c r="I44" s="398"/>
      <c r="J44" s="39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489</v>
      </c>
      <c r="E45" s="390"/>
      <c r="F45" s="55"/>
      <c r="G45" s="397"/>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9"/>
      <c r="E46" s="390"/>
      <c r="F46" s="55"/>
      <c r="G46" s="397"/>
      <c r="H46" s="398"/>
      <c r="I46" s="398"/>
      <c r="J46" s="399"/>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7"/>
      <c r="H47" s="398"/>
      <c r="I47" s="398"/>
      <c r="J47" s="399"/>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89"/>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31"/>
      <c r="E56" s="432"/>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31">
        <v>1</v>
      </c>
      <c r="E57" s="432"/>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31"/>
      <c r="E58" s="432"/>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31"/>
      <c r="E59" s="432"/>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4" t="str">
        <f ca="1">D25</f>
        <v>Answer</v>
      </c>
      <c r="E61" s="394"/>
      <c r="F61" s="21"/>
      <c r="G61" s="52" t="str">
        <f ca="1">G25</f>
        <v>Comments</v>
      </c>
      <c r="H61" s="436"/>
      <c r="I61" s="436"/>
      <c r="J61" s="43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5"/>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488</v>
      </c>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89"/>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4" t="str">
        <f ca="1">D25</f>
        <v>Answer</v>
      </c>
      <c r="E67" s="394"/>
      <c r="F67" s="21"/>
      <c r="G67" s="52" t="str">
        <f ca="1">G25</f>
        <v>Comments</v>
      </c>
      <c r="H67" s="436" t="str">
        <f>IF(Q75="(*)","Click here to enter smelter names","")</f>
        <v/>
      </c>
      <c r="I67" s="436"/>
      <c r="J67" s="43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89"/>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9" t="str">
        <f ca="1">OFFSET(L!$C$1,MATCH("Declaration"&amp;ADDRESS(ROW(),COLUMN(),4),L!$A:$A,0)-1,SL,,)</f>
        <v>Answer the Following Questions at a Company Level</v>
      </c>
      <c r="C73" s="449"/>
      <c r="D73" s="449"/>
      <c r="E73" s="449"/>
      <c r="F73" s="449"/>
      <c r="G73" s="449"/>
      <c r="H73" s="449"/>
      <c r="I73" s="449"/>
      <c r="J73" s="44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01" t="s">
        <v>15659</v>
      </c>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2" t="s">
        <v>488</v>
      </c>
      <c r="E85" s="443"/>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14064</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2E1A1E4-A3ED-41EE-923D-79DA16DE4B9B}"/>
    <hyperlink ref="D19" r:id="rId4" xr:uid="{30994D99-6D1E-4229-B761-676B19E2F9FC}"/>
    <hyperlink ref="D20" r:id="rId5" xr:uid="{32329C18-0DBA-452B-8F92-9F0653818F10}"/>
    <hyperlink ref="G77" r:id="rId6" xr:uid="{167EF294-F508-403A-A95D-91D91585EC28}"/>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C7" sqref="C7"/>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5.9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100000000000001" customHeight="1">
      <c r="A5" s="316"/>
      <c r="B5" s="208" t="s">
        <v>1131</v>
      </c>
      <c r="C5" s="212" t="s">
        <v>40</v>
      </c>
      <c r="D5" s="270"/>
      <c r="E5" s="208" t="str">
        <f ca="1">IF(ISERROR($V5),"",OFFSET('Smelter Look-up'!$D$4,$V5-4,0)&amp;"")</f>
        <v>BOLIVIA (PLURINATIONAL STATE OF)</v>
      </c>
      <c r="F5" s="208" t="str">
        <f ca="1">IF(ISERROR($V5),"",OFFSET('Smelter Look-up'!$E$4,$V5-4,0))</f>
        <v>CID000438</v>
      </c>
      <c r="G5" s="208" t="str">
        <f ca="1">IF(C5=$X$4,IF(ISERROR($V5),"Enter smelter details","RMI"),IF(ISERROR($V5),"",OFFSET('Smelter Look-up'!$F$4,$V5-4,0)))</f>
        <v>RMI</v>
      </c>
      <c r="H5" s="209">
        <f ca="1">IF(ISERROR($V5),"",OFFSET('Smelter Look-up'!$G$4,$V5-4,0))</f>
        <v>0</v>
      </c>
      <c r="I5" s="210" t="str">
        <f ca="1">IF(ISERROR($V5),"",OFFSET('Smelter Look-up'!$H$4,$V5-4,0))</f>
        <v>Oruro</v>
      </c>
      <c r="J5" s="210" t="str">
        <f ca="1">IF(ISERROR($V5),"",OFFSET('Smelter Look-up'!$I$4,$V5-4,0))</f>
        <v>Oruro</v>
      </c>
      <c r="K5" s="260"/>
      <c r="L5" s="260"/>
      <c r="M5" s="260"/>
      <c r="N5" s="260"/>
      <c r="O5" s="260"/>
      <c r="P5" s="211"/>
      <c r="Q5" s="261"/>
      <c r="R5" s="208" t="str">
        <f ca="1">IF(ISERROR($V5),"",OFFSET('Smelter Look-up'!$C$4,$V5-4,0)&amp;"")</f>
        <v>EM Vinto</v>
      </c>
      <c r="S5" s="215" t="str">
        <f t="shared" ref="S5" ca="1" si="0">IF(B5="","",IF(ISERROR(MATCH($E5,CL,0)),"Unknown",INDIRECT("'C'!$A$"&amp;MATCH($E5,CL,0)+1)))</f>
        <v>BO</v>
      </c>
      <c r="T5" s="215" t="str">
        <f ca="1">IF(B5="","",IF(ISERROR(MATCH($J5,SorP!$B$1:$B$6230,0)),"",INDIRECT("'SorP'!$A$"&amp;MATCH($J5,SorP!$B$1:$B$6230,0))))</f>
        <v>BO-O</v>
      </c>
      <c r="U5" s="231"/>
      <c r="V5" s="262">
        <f>IF(C5="",NA(),IF(OR(C5="Smelter not listed",C5="Smelter not yet identified"),MATCH($B5&amp;$D5,'Smelter Look-up'!$J:$J,0),MATCH($B5&amp;$C5,'Smelter Look-up'!$J:$J,0)))</f>
        <v>421</v>
      </c>
      <c r="W5" s="263"/>
      <c r="X5" s="263">
        <f t="shared" ref="X5" ca="1" si="1">IF(AND(C5="Smelter not listed",OR(LEN(D5)=0,LEN(E5)=0)),1,0)</f>
        <v>0</v>
      </c>
      <c r="Y5" s="263"/>
      <c r="Z5" s="263"/>
      <c r="AB5" s="265" t="str">
        <f t="shared" ref="AB5" si="2">B5&amp;C5</f>
        <v>TinENAF</v>
      </c>
    </row>
    <row r="6" spans="1:34" s="264" customFormat="1" ht="20.100000000000001" customHeight="1">
      <c r="A6" s="316"/>
      <c r="B6" s="208" t="s">
        <v>1131</v>
      </c>
      <c r="C6" s="212" t="s">
        <v>1034</v>
      </c>
      <c r="D6" s="270"/>
      <c r="E6" s="208" t="str">
        <f ca="1">IF(ISERROR($V6),"",OFFSET('Smelter Look-up'!$D$4,$V6-4,0)&amp;"")</f>
        <v>PERU</v>
      </c>
      <c r="F6" s="208" t="str">
        <f ca="1">IF(ISERROR($V6),"",OFFSET('Smelter Look-up'!$E$4,$V6-4,0))</f>
        <v>CID001182</v>
      </c>
      <c r="G6" s="208" t="str">
        <f ca="1">IF(C6=$X$4,IF(ISERROR($V6),"Enter smelter details","RMI"),IF(ISERROR($V6),"",OFFSET('Smelter Look-up'!$F$4,$V6-4,0)))</f>
        <v>RMI</v>
      </c>
      <c r="H6" s="209">
        <f ca="1">IF(ISERROR($V6),"",OFFSET('Smelter Look-up'!$G$4,$V6-4,0))</f>
        <v>0</v>
      </c>
      <c r="I6" s="210" t="str">
        <f ca="1">IF(ISERROR($V6),"",OFFSET('Smelter Look-up'!$H$4,$V6-4,0))</f>
        <v>Paracas</v>
      </c>
      <c r="J6" s="210" t="str">
        <f ca="1">IF(ISERROR($V6),"",OFFSET('Smelter Look-up'!$I$4,$V6-4,0))</f>
        <v>Ika</v>
      </c>
      <c r="K6" s="260"/>
      <c r="L6" s="260"/>
      <c r="M6" s="260"/>
      <c r="N6" s="260"/>
      <c r="O6" s="260"/>
      <c r="P6" s="211"/>
      <c r="Q6" s="261"/>
      <c r="R6" s="208" t="str">
        <f ca="1">IF(ISERROR($V6),"",OFFSET('Smelter Look-up'!$C$4,$V6-4,0)&amp;"")</f>
        <v>Minsur</v>
      </c>
      <c r="S6" s="215" t="str">
        <f t="shared" ref="S6:S37" ca="1" si="3">IF(B6="","",IF(ISERROR(MATCH($E6,CL,0)),"Unknown",INDIRECT("'C'!$A$"&amp;MATCH($E6,CL,0)+1)))</f>
        <v>PE</v>
      </c>
      <c r="T6" s="215" t="str">
        <f ca="1">IF(B6="","",IF(ISERROR(MATCH($J6,SorP!$B$1:$B$6230,0)),"",INDIRECT("'SorP'!$A$"&amp;MATCH($J6,SorP!$B$1:$B$6230,0))))</f>
        <v>PE-ICA</v>
      </c>
      <c r="U6" s="231"/>
      <c r="V6" s="262">
        <f>IF(C6="",NA(),IF(OR(C6="Smelter not listed",C6="Smelter not yet identified"),MATCH($B6&amp;$D6,'Smelter Look-up'!$J:$J,0),MATCH($B6&amp;$C6,'Smelter Look-up'!$J:$J,0)))</f>
        <v>468</v>
      </c>
      <c r="W6" s="263"/>
      <c r="X6" s="263">
        <f t="shared" ref="X6:X37" ca="1" si="4">IF(AND(C6="Smelter not listed",OR(LEN(D6)=0,LEN(E6)=0)),1,0)</f>
        <v>0</v>
      </c>
      <c r="Y6" s="263"/>
      <c r="Z6" s="263"/>
      <c r="AB6" s="265" t="str">
        <f t="shared" ref="AB6:AB37" si="5">B6&amp;C6</f>
        <v>TinMinsur</v>
      </c>
    </row>
    <row r="7" spans="1:34" s="264" customFormat="1" ht="20.100000000000001" customHeight="1">
      <c r="A7" s="316"/>
      <c r="B7" s="208" t="s">
        <v>1131</v>
      </c>
      <c r="C7" s="212" t="s">
        <v>2552</v>
      </c>
      <c r="D7" s="270"/>
      <c r="E7" s="208" t="str">
        <f ca="1">IF(ISERROR($V7),"",OFFSET('Smelter Look-up'!$D$4,$V7-4,0)&amp;"")</f>
        <v>CHINA</v>
      </c>
      <c r="F7" s="208" t="str">
        <f ca="1">IF(ISERROR($V7),"",OFFSET('Smelter Look-up'!$E$4,$V7-4,0))</f>
        <v>CID003116</v>
      </c>
      <c r="G7" s="208" t="str">
        <f ca="1">IF(C7=$X$4,IF(ISERROR($V7),"Enter smelter details","RMI"),IF(ISERROR($V7),"",OFFSET('Smelter Look-up'!$F$4,$V7-4,0)))</f>
        <v>RMI</v>
      </c>
      <c r="H7" s="209">
        <f ca="1">IF(ISERROR($V7),"",OFFSET('Smelter Look-up'!$G$4,$V7-4,0))</f>
        <v>0</v>
      </c>
      <c r="I7" s="210" t="str">
        <f ca="1">IF(ISERROR($V7),"",OFFSET('Smelter Look-up'!$H$4,$V7-4,0))</f>
        <v>Chaozhou</v>
      </c>
      <c r="J7" s="210" t="str">
        <f ca="1">IF(ISERROR($V7),"",OFFSET('Smelter Look-up'!$I$4,$V7-4,0))</f>
        <v>Guangdong Sheng</v>
      </c>
      <c r="K7" s="260"/>
      <c r="L7" s="260"/>
      <c r="M7" s="260"/>
      <c r="N7" s="260"/>
      <c r="O7" s="260"/>
      <c r="P7" s="211"/>
      <c r="Q7" s="261"/>
      <c r="R7" s="208" t="str">
        <f ca="1">IF(ISERROR($V7),"",OFFSET('Smelter Look-up'!$C$4,$V7-4,0)&amp;"")</f>
        <v>Guangdong Hanhe Non-Ferrous Metal Co., Ltd.</v>
      </c>
      <c r="S7" s="215" t="str">
        <f t="shared" ca="1" si="3"/>
        <v>CN</v>
      </c>
      <c r="T7" s="215" t="str">
        <f ca="1">IF(B7="","",IF(ISERROR(MATCH($J7,SorP!$B$1:$B$6230,0)),"",INDIRECT("'SorP'!$A$"&amp;MATCH($J7,SorP!$B$1:$B$6230,0))))</f>
        <v>CN-GD</v>
      </c>
      <c r="U7" s="231"/>
      <c r="V7" s="262">
        <f>IF(C7="",NA(),IF(OR(C7="Smelter not listed",C7="Smelter not yet identified"),MATCH($B7&amp;$D7,'Smelter Look-up'!$J:$J,0),MATCH($B7&amp;$C7,'Smelter Look-up'!$J:$J,0)))</f>
        <v>439</v>
      </c>
      <c r="W7" s="263"/>
      <c r="X7" s="263">
        <f t="shared" ca="1" si="4"/>
        <v>0</v>
      </c>
      <c r="Y7" s="263"/>
      <c r="Z7" s="263"/>
      <c r="AB7" s="265" t="str">
        <f t="shared" si="5"/>
        <v>TinGuangdong Hanhe Non-Ferrous Metal Co., Ltd.</v>
      </c>
    </row>
    <row r="8" spans="1:34" s="264" customFormat="1" ht="20.100000000000001"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20.100000000000001"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20.100000000000001"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20.100000000000001"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20.100000000000001"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20.100000000000001"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20.100000000000001"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20.100000000000001"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20.100000000000001"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20.100000000000001"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20.100000000000001"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ACCBB89-08B3-4179-8AD1-FF7BC7884618}"/>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Torrey S. Crane Co.</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Scott K. Baker</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skbaker@torreycrane.com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860-628-4778</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Scott K. Baker</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skbaker@torreycrane.com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44760</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99" t="s">
        <v>5</v>
      </c>
      <c r="B56" s="99" t="str">
        <f>Declaration!G77</f>
        <v>www.torreycrane.com</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4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Margie Baker</cp:lastModifiedBy>
  <cp:lastPrinted>2015-04-21T20:47:43Z</cp:lastPrinted>
  <dcterms:created xsi:type="dcterms:W3CDTF">2010-06-21T21:00:23Z</dcterms:created>
  <dcterms:modified xsi:type="dcterms:W3CDTF">2022-08-15T14:20:28Z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bffbf02b-c51e-4a04-b787-9d2574e87591_Enabled">
    <vt:lpwstr>true</vt:lpwstr>
  </property>
  <property fmtid="{D5CDD505-2E9C-101B-9397-08002B2CF9AE}" pid="6" name="MSIP_Label_bffbf02b-c51e-4a04-b787-9d2574e87591_SetDate">
    <vt:lpwstr>2022-05-20T09:03:47Z</vt:lpwstr>
  </property>
  <property fmtid="{D5CDD505-2E9C-101B-9397-08002B2CF9AE}" pid="7" name="MSIP_Label_bffbf02b-c51e-4a04-b787-9d2574e87591_Method">
    <vt:lpwstr>Standard</vt:lpwstr>
  </property>
  <property fmtid="{D5CDD505-2E9C-101B-9397-08002B2CF9AE}" pid="8" name="MSIP_Label_bffbf02b-c51e-4a04-b787-9d2574e87591_Name">
    <vt:lpwstr>Internal - Normal [C-L2)</vt:lpwstr>
  </property>
  <property fmtid="{D5CDD505-2E9C-101B-9397-08002B2CF9AE}" pid="9" name="MSIP_Label_bffbf02b-c51e-4a04-b787-9d2574e87591_SiteId">
    <vt:lpwstr>23bf2ff5-a6d4-41d1-9e7b-2f86544e44a4</vt:lpwstr>
  </property>
  <property fmtid="{D5CDD505-2E9C-101B-9397-08002B2CF9AE}" pid="10" name="MSIP_Label_bffbf02b-c51e-4a04-b787-9d2574e87591_ActionId">
    <vt:lpwstr>cb827886-26e5-4a3b-a997-7e872d200982</vt:lpwstr>
  </property>
  <property fmtid="{D5CDD505-2E9C-101B-9397-08002B2CF9AE}" pid="11" name="MSIP_Label_bffbf02b-c51e-4a04-b787-9d2574e87591_ContentBits">
    <vt:lpwstr>0</vt:lpwstr>
  </property>
</Properties>
</file>